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ment 2550-2560\ฝ่ายบริหาร งบประมาณ\ทะเบียนคุมเอกสาร\ทะเบียนคุมรายจ่าย 2562\สถาบันการบิน\"/>
    </mc:Choice>
  </mc:AlternateContent>
  <bookViews>
    <workbookView xWindow="0" yWindow="0" windowWidth="19560" windowHeight="8535" tabRatio="696"/>
  </bookViews>
  <sheets>
    <sheet name="รายงานงรด.62" sheetId="12" r:id="rId1"/>
    <sheet name="รายงานงปม.62" sheetId="6" r:id="rId2"/>
    <sheet name="งบประมาณ 2562" sheetId="1" r:id="rId3"/>
    <sheet name="เงินรายได้ 2562" sheetId="2" r:id="rId4"/>
    <sheet name="ตัวเลือก" sheetId="10" r:id="rId5"/>
    <sheet name="คุมยอดเงิน โครงการ" sheetId="5" r:id="rId6"/>
  </sheets>
  <externalReferences>
    <externalReference r:id="rId7"/>
  </externalReferences>
  <definedNames>
    <definedName name="list">[1]ตัวเลือก!$C$2:$C$6</definedName>
    <definedName name="_xlnm.Print_Area" localSheetId="3">'เงินรายได้ 2562'!$A$22:$O$49</definedName>
    <definedName name="_xlnm.Print_Area" localSheetId="5">'คุมยอดเงิน โครงการ'!$B$6:$H$35</definedName>
    <definedName name="_xlnm.Print_Area" localSheetId="2">'งบประมาณ 2562'!$A$239:$P$249</definedName>
    <definedName name="_xlnm.Print_Area" localSheetId="1">รายงานงปม.62!$B$3:$J$24</definedName>
    <definedName name="_xlnm.Print_Area" localSheetId="0">รายงานงรด.62!#REF!</definedName>
    <definedName name="_xlnm.Print_Titles" localSheetId="3">'เงินรายได้ 2562'!#REF!,'เงินรายได้ 2562'!$1:$6</definedName>
    <definedName name="_xlnm.Print_Titles" localSheetId="2">'งบประมาณ 2562'!$1:$5</definedName>
  </definedNames>
  <calcPr calcId="152511"/>
</workbook>
</file>

<file path=xl/calcChain.xml><?xml version="1.0" encoding="utf-8"?>
<calcChain xmlns="http://schemas.openxmlformats.org/spreadsheetml/2006/main">
  <c r="K24" i="2" l="1"/>
  <c r="K15" i="2"/>
  <c r="G73" i="2"/>
  <c r="F73" i="2"/>
  <c r="F57" i="2"/>
  <c r="O51" i="2"/>
  <c r="P43" i="2"/>
  <c r="P38" i="2"/>
  <c r="P32" i="2"/>
  <c r="M28" i="2"/>
  <c r="P24" i="2"/>
  <c r="P15" i="2"/>
  <c r="G68" i="2"/>
  <c r="G52" i="2"/>
  <c r="G48" i="2"/>
  <c r="G43" i="2"/>
  <c r="G38" i="2"/>
  <c r="G32" i="2"/>
  <c r="G24" i="2"/>
  <c r="G23" i="2"/>
  <c r="G15" i="2"/>
  <c r="O66" i="2"/>
  <c r="N66" i="2"/>
  <c r="O60" i="2"/>
  <c r="N60" i="2"/>
  <c r="O55" i="2"/>
  <c r="N55" i="2"/>
  <c r="O52" i="2"/>
  <c r="N52" i="2"/>
  <c r="O50" i="2"/>
  <c r="N50" i="2"/>
  <c r="G64" i="1"/>
  <c r="N65" i="1"/>
  <c r="O65" i="1"/>
  <c r="P65" i="1"/>
  <c r="N49" i="1"/>
  <c r="O49" i="1"/>
  <c r="P49" i="1"/>
  <c r="N44" i="1"/>
  <c r="O44" i="1"/>
  <c r="P44" i="1"/>
  <c r="N34" i="1"/>
  <c r="N35" i="1" s="1"/>
  <c r="N36" i="1" s="1"/>
  <c r="O34" i="1"/>
  <c r="O35" i="1" s="1"/>
  <c r="O36" i="1" s="1"/>
  <c r="P34" i="1"/>
  <c r="N39" i="1"/>
  <c r="O39" i="1"/>
  <c r="P39" i="1"/>
  <c r="P35" i="1"/>
  <c r="P36" i="1" s="1"/>
  <c r="P31" i="1"/>
  <c r="O31" i="1"/>
  <c r="P30" i="1"/>
  <c r="O30" i="1"/>
  <c r="N30" i="1"/>
  <c r="N31" i="1" s="1"/>
  <c r="I19" i="1"/>
  <c r="G27" i="1"/>
  <c r="F27" i="1"/>
  <c r="E25" i="6"/>
  <c r="D24" i="6"/>
  <c r="F24" i="6" s="1"/>
  <c r="E23" i="6"/>
  <c r="D23" i="6"/>
  <c r="F23" i="6" s="1"/>
  <c r="F22" i="6"/>
  <c r="E22" i="6"/>
  <c r="D22" i="6"/>
  <c r="D25" i="6" s="1"/>
  <c r="F25" i="6" s="1"/>
  <c r="F26" i="6" s="1"/>
  <c r="E21" i="6"/>
  <c r="F21" i="6" s="1"/>
  <c r="D21" i="6"/>
  <c r="F27" i="12"/>
  <c r="E23" i="12"/>
  <c r="D23" i="12"/>
  <c r="F23" i="12" s="1"/>
  <c r="H18" i="6"/>
  <c r="I8" i="6"/>
  <c r="I18" i="6" s="1"/>
  <c r="H8" i="6"/>
  <c r="D8" i="6"/>
  <c r="D18" i="6" s="1"/>
  <c r="C18" i="6"/>
  <c r="C8" i="6"/>
  <c r="I83" i="1"/>
  <c r="I82" i="1"/>
  <c r="I81" i="1"/>
  <c r="I80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1" i="1"/>
  <c r="I60" i="1"/>
  <c r="I59" i="1"/>
  <c r="I56" i="1"/>
  <c r="I55" i="1"/>
  <c r="I54" i="1"/>
  <c r="I53" i="1"/>
  <c r="I57" i="1" s="1"/>
  <c r="I52" i="1"/>
  <c r="I49" i="1"/>
  <c r="I48" i="1"/>
  <c r="I50" i="1" s="1"/>
  <c r="I47" i="1"/>
  <c r="I44" i="1"/>
  <c r="I43" i="1"/>
  <c r="I45" i="1" s="1"/>
  <c r="I42" i="1"/>
  <c r="I39" i="1"/>
  <c r="I38" i="1"/>
  <c r="I40" i="1" s="1"/>
  <c r="I37" i="1"/>
  <c r="I34" i="1"/>
  <c r="I33" i="1"/>
  <c r="I35" i="1" s="1"/>
  <c r="I32" i="1"/>
  <c r="I29" i="1"/>
  <c r="I28" i="1"/>
  <c r="I30" i="1" s="1"/>
  <c r="I25" i="1"/>
  <c r="I24" i="1"/>
  <c r="I23" i="1"/>
  <c r="I22" i="1"/>
  <c r="I21" i="1"/>
  <c r="I20" i="1"/>
  <c r="I26" i="1" s="1"/>
  <c r="I18" i="1"/>
  <c r="I17" i="1"/>
  <c r="I16" i="1"/>
  <c r="I15" i="1"/>
  <c r="I14" i="1"/>
  <c r="I13" i="1"/>
  <c r="I12" i="1"/>
  <c r="I11" i="1"/>
  <c r="I10" i="1"/>
  <c r="I9" i="1"/>
  <c r="G26" i="1"/>
  <c r="O27" i="1"/>
  <c r="P27" i="1"/>
  <c r="N27" i="1"/>
  <c r="I84" i="1" l="1"/>
  <c r="I78" i="1"/>
  <c r="O40" i="1"/>
  <c r="O41" i="1" s="1"/>
  <c r="O45" i="1" s="1"/>
  <c r="P40" i="1"/>
  <c r="P41" i="1" s="1"/>
  <c r="O46" i="1"/>
  <c r="O50" i="1"/>
  <c r="O51" i="1" s="1"/>
  <c r="O57" i="1" s="1"/>
  <c r="O58" i="1" s="1"/>
  <c r="P45" i="1"/>
  <c r="N40" i="1"/>
  <c r="N41" i="1" s="1"/>
  <c r="I62" i="1"/>
  <c r="O70" i="2"/>
  <c r="O71" i="2"/>
  <c r="O69" i="2"/>
  <c r="N64" i="2"/>
  <c r="N65" i="2"/>
  <c r="O64" i="2"/>
  <c r="O65" i="2"/>
  <c r="O63" i="2"/>
  <c r="O59" i="2"/>
  <c r="O58" i="2"/>
  <c r="O54" i="2"/>
  <c r="O53" i="2"/>
  <c r="M50" i="2"/>
  <c r="L50" i="2"/>
  <c r="J50" i="2"/>
  <c r="I50" i="2"/>
  <c r="H50" i="2"/>
  <c r="O49" i="2"/>
  <c r="N49" i="2"/>
  <c r="M49" i="2"/>
  <c r="L49" i="2"/>
  <c r="J49" i="2"/>
  <c r="I49" i="2"/>
  <c r="H49" i="2"/>
  <c r="O45" i="2"/>
  <c r="O46" i="2"/>
  <c r="O44" i="2"/>
  <c r="O40" i="2"/>
  <c r="N40" i="2"/>
  <c r="H40" i="2"/>
  <c r="I40" i="2"/>
  <c r="J40" i="2"/>
  <c r="L40" i="2"/>
  <c r="M40" i="2"/>
  <c r="H41" i="2"/>
  <c r="I41" i="2"/>
  <c r="J41" i="2"/>
  <c r="L41" i="2"/>
  <c r="M41" i="2"/>
  <c r="N41" i="2"/>
  <c r="O41" i="2"/>
  <c r="O39" i="2"/>
  <c r="N34" i="2"/>
  <c r="O34" i="2"/>
  <c r="N35" i="2"/>
  <c r="O35" i="2"/>
  <c r="N36" i="2"/>
  <c r="O36" i="2"/>
  <c r="O33" i="2"/>
  <c r="N33" i="2"/>
  <c r="M33" i="2"/>
  <c r="L33" i="2"/>
  <c r="J33" i="2"/>
  <c r="I33" i="2"/>
  <c r="H33" i="2"/>
  <c r="O30" i="2"/>
  <c r="O29" i="2"/>
  <c r="O26" i="2"/>
  <c r="O25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I14" i="2"/>
  <c r="H10" i="2"/>
  <c r="I10" i="2"/>
  <c r="J10" i="2"/>
  <c r="H11" i="2"/>
  <c r="I11" i="2"/>
  <c r="J11" i="2"/>
  <c r="H12" i="2"/>
  <c r="I12" i="2"/>
  <c r="J12" i="2"/>
  <c r="H13" i="2"/>
  <c r="I13" i="2"/>
  <c r="J13" i="2"/>
  <c r="I9" i="2"/>
  <c r="O9" i="2"/>
  <c r="N70" i="2"/>
  <c r="N69" i="2"/>
  <c r="N72" i="2" s="1"/>
  <c r="N63" i="2"/>
  <c r="N59" i="2"/>
  <c r="N58" i="2"/>
  <c r="N54" i="2"/>
  <c r="N53" i="2"/>
  <c r="N46" i="2"/>
  <c r="N45" i="2"/>
  <c r="N44" i="2"/>
  <c r="N39" i="2"/>
  <c r="N37" i="2"/>
  <c r="N30" i="2"/>
  <c r="N29" i="2"/>
  <c r="N26" i="2"/>
  <c r="N25" i="2"/>
  <c r="N22" i="2"/>
  <c r="N21" i="2"/>
  <c r="N20" i="2"/>
  <c r="N19" i="2"/>
  <c r="N18" i="2"/>
  <c r="N17" i="2"/>
  <c r="N16" i="2"/>
  <c r="N9" i="2"/>
  <c r="N7" i="2"/>
  <c r="I8" i="2"/>
  <c r="P46" i="1" l="1"/>
  <c r="P50" i="1"/>
  <c r="P51" i="1" s="1"/>
  <c r="P57" i="1" s="1"/>
  <c r="P58" i="1" s="1"/>
  <c r="N45" i="1"/>
  <c r="N42" i="2"/>
  <c r="N27" i="2"/>
  <c r="N23" i="2"/>
  <c r="N32" i="2" s="1"/>
  <c r="N15" i="2"/>
  <c r="N28" i="2"/>
  <c r="N24" i="2"/>
  <c r="G17" i="1"/>
  <c r="J17" i="1"/>
  <c r="K17" i="1"/>
  <c r="L17" i="1"/>
  <c r="N17" i="1"/>
  <c r="O17" i="1"/>
  <c r="P17" i="1"/>
  <c r="G15" i="1"/>
  <c r="J15" i="1"/>
  <c r="K15" i="1"/>
  <c r="L15" i="1"/>
  <c r="N15" i="1"/>
  <c r="O15" i="1"/>
  <c r="P15" i="1"/>
  <c r="G16" i="1"/>
  <c r="J16" i="1"/>
  <c r="K16" i="1"/>
  <c r="L16" i="1"/>
  <c r="N16" i="1"/>
  <c r="O16" i="1"/>
  <c r="P16" i="1"/>
  <c r="G13" i="1"/>
  <c r="J13" i="1"/>
  <c r="K13" i="1"/>
  <c r="L13" i="1"/>
  <c r="N13" i="1"/>
  <c r="O13" i="1"/>
  <c r="P13" i="1"/>
  <c r="G14" i="1"/>
  <c r="J14" i="1"/>
  <c r="K14" i="1"/>
  <c r="L14" i="1"/>
  <c r="N14" i="1"/>
  <c r="O14" i="1"/>
  <c r="P14" i="1"/>
  <c r="G10" i="1"/>
  <c r="J10" i="1"/>
  <c r="K10" i="1"/>
  <c r="L10" i="1"/>
  <c r="N10" i="1"/>
  <c r="O10" i="1"/>
  <c r="P10" i="1"/>
  <c r="G11" i="1"/>
  <c r="J11" i="1"/>
  <c r="K11" i="1"/>
  <c r="L11" i="1"/>
  <c r="N11" i="1"/>
  <c r="O11" i="1"/>
  <c r="P11" i="1"/>
  <c r="G12" i="1"/>
  <c r="J12" i="1"/>
  <c r="K12" i="1"/>
  <c r="L12" i="1"/>
  <c r="N12" i="1"/>
  <c r="O12" i="1"/>
  <c r="P12" i="1"/>
  <c r="P9" i="1"/>
  <c r="O9" i="1"/>
  <c r="G9" i="1"/>
  <c r="N38" i="2" l="1"/>
  <c r="N46" i="1"/>
  <c r="N50" i="1"/>
  <c r="N51" i="1" s="1"/>
  <c r="N57" i="1" s="1"/>
  <c r="N58" i="1" s="1"/>
  <c r="N48" i="2"/>
  <c r="N43" i="2"/>
  <c r="G23" i="1"/>
  <c r="G24" i="1"/>
  <c r="G20" i="1"/>
  <c r="G21" i="1"/>
  <c r="G65" i="1" l="1"/>
  <c r="J65" i="1"/>
  <c r="K65" i="1"/>
  <c r="L65" i="1"/>
  <c r="J77" i="1"/>
  <c r="K77" i="1"/>
  <c r="G11" i="2" l="1"/>
  <c r="G10" i="2"/>
  <c r="XEW10" i="2" l="1"/>
  <c r="XEW11" i="2"/>
  <c r="XEW12" i="2"/>
  <c r="M72" i="2"/>
  <c r="L72" i="2"/>
  <c r="J72" i="2"/>
  <c r="M71" i="2"/>
  <c r="L71" i="2"/>
  <c r="J71" i="2"/>
  <c r="I71" i="2"/>
  <c r="G71" i="2"/>
  <c r="H71" i="2" s="1"/>
  <c r="M70" i="2"/>
  <c r="L70" i="2"/>
  <c r="J70" i="2"/>
  <c r="H70" i="2"/>
  <c r="G70" i="2"/>
  <c r="I70" i="2" s="1"/>
  <c r="O72" i="2"/>
  <c r="M69" i="2"/>
  <c r="L69" i="2"/>
  <c r="J69" i="2"/>
  <c r="I69" i="2"/>
  <c r="H69" i="2"/>
  <c r="G69" i="2"/>
  <c r="G63" i="2"/>
  <c r="M56" i="2"/>
  <c r="L56" i="2"/>
  <c r="J56" i="2"/>
  <c r="H56" i="2"/>
  <c r="M67" i="2"/>
  <c r="L67" i="2"/>
  <c r="L73" i="2" s="1"/>
  <c r="J67" i="2"/>
  <c r="M66" i="2"/>
  <c r="L66" i="2"/>
  <c r="J66" i="2"/>
  <c r="I66" i="2"/>
  <c r="G66" i="2"/>
  <c r="H66" i="2" s="1"/>
  <c r="M65" i="2"/>
  <c r="L65" i="2"/>
  <c r="J65" i="2"/>
  <c r="H65" i="2"/>
  <c r="G65" i="2"/>
  <c r="I65" i="2" s="1"/>
  <c r="M64" i="2"/>
  <c r="L64" i="2"/>
  <c r="J64" i="2"/>
  <c r="I64" i="2"/>
  <c r="H64" i="2"/>
  <c r="G64" i="2"/>
  <c r="M63" i="2"/>
  <c r="L63" i="2"/>
  <c r="J63" i="2"/>
  <c r="I63" i="2"/>
  <c r="H63" i="2"/>
  <c r="M61" i="2"/>
  <c r="L61" i="2"/>
  <c r="J61" i="2"/>
  <c r="I61" i="2"/>
  <c r="H61" i="2"/>
  <c r="M60" i="2"/>
  <c r="L60" i="2"/>
  <c r="J60" i="2"/>
  <c r="I60" i="2"/>
  <c r="H60" i="2"/>
  <c r="M59" i="2"/>
  <c r="L59" i="2"/>
  <c r="J59" i="2"/>
  <c r="I59" i="2"/>
  <c r="H59" i="2"/>
  <c r="M58" i="2"/>
  <c r="L58" i="2"/>
  <c r="J58" i="2"/>
  <c r="I58" i="2"/>
  <c r="H58" i="2"/>
  <c r="M55" i="2"/>
  <c r="L55" i="2"/>
  <c r="J55" i="2"/>
  <c r="I55" i="2"/>
  <c r="H55" i="2"/>
  <c r="M54" i="2"/>
  <c r="L54" i="2"/>
  <c r="J54" i="2"/>
  <c r="I54" i="2"/>
  <c r="I56" i="2" s="1"/>
  <c r="H54" i="2"/>
  <c r="M53" i="2"/>
  <c r="L53" i="2"/>
  <c r="J53" i="2"/>
  <c r="I53" i="2"/>
  <c r="H53" i="2"/>
  <c r="M51" i="2"/>
  <c r="L51" i="2"/>
  <c r="J51" i="2"/>
  <c r="H51" i="2"/>
  <c r="G49" i="2"/>
  <c r="I51" i="2" s="1"/>
  <c r="M47" i="2"/>
  <c r="L47" i="2"/>
  <c r="J47" i="2"/>
  <c r="H47" i="2"/>
  <c r="M46" i="2"/>
  <c r="L46" i="2"/>
  <c r="J46" i="2"/>
  <c r="I46" i="2"/>
  <c r="H46" i="2"/>
  <c r="M45" i="2"/>
  <c r="L45" i="2"/>
  <c r="J45" i="2"/>
  <c r="I45" i="2"/>
  <c r="H45" i="2"/>
  <c r="M44" i="2"/>
  <c r="L44" i="2"/>
  <c r="J44" i="2"/>
  <c r="I44" i="2"/>
  <c r="I47" i="2" s="1"/>
  <c r="H44" i="2"/>
  <c r="M42" i="2"/>
  <c r="L42" i="2"/>
  <c r="J42" i="2"/>
  <c r="I42" i="2"/>
  <c r="H42" i="2"/>
  <c r="G42" i="2"/>
  <c r="M39" i="2"/>
  <c r="L39" i="2"/>
  <c r="J39" i="2"/>
  <c r="I39" i="2"/>
  <c r="H39" i="2"/>
  <c r="H43" i="2" s="1"/>
  <c r="L38" i="2"/>
  <c r="O37" i="2"/>
  <c r="L37" i="2"/>
  <c r="J37" i="2"/>
  <c r="M36" i="2"/>
  <c r="L36" i="2"/>
  <c r="J36" i="2"/>
  <c r="H36" i="2"/>
  <c r="G36" i="2"/>
  <c r="I36" i="2" s="1"/>
  <c r="M35" i="2"/>
  <c r="L35" i="2"/>
  <c r="J35" i="2"/>
  <c r="I35" i="2"/>
  <c r="G35" i="2"/>
  <c r="H35" i="2" s="1"/>
  <c r="M34" i="2"/>
  <c r="L34" i="2"/>
  <c r="J34" i="2"/>
  <c r="I34" i="2"/>
  <c r="H34" i="2"/>
  <c r="G33" i="2"/>
  <c r="M30" i="2"/>
  <c r="L30" i="2"/>
  <c r="J30" i="2"/>
  <c r="I30" i="2"/>
  <c r="H30" i="2"/>
  <c r="G30" i="2"/>
  <c r="M29" i="2"/>
  <c r="L29" i="2"/>
  <c r="J29" i="2"/>
  <c r="H29" i="2"/>
  <c r="G29" i="2"/>
  <c r="I29" i="2" s="1"/>
  <c r="M26" i="2"/>
  <c r="L26" i="2"/>
  <c r="J26" i="2"/>
  <c r="I26" i="2"/>
  <c r="H26" i="2"/>
  <c r="M25" i="2"/>
  <c r="L25" i="2"/>
  <c r="J25" i="2"/>
  <c r="I25" i="2"/>
  <c r="H25" i="2"/>
  <c r="O22" i="2"/>
  <c r="M22" i="2"/>
  <c r="L22" i="2"/>
  <c r="J22" i="2"/>
  <c r="I22" i="2"/>
  <c r="H22" i="2"/>
  <c r="O21" i="2"/>
  <c r="M21" i="2"/>
  <c r="L21" i="2"/>
  <c r="J21" i="2"/>
  <c r="I21" i="2"/>
  <c r="H21" i="2"/>
  <c r="O20" i="2"/>
  <c r="M20" i="2"/>
  <c r="L20" i="2"/>
  <c r="J20" i="2"/>
  <c r="I20" i="2"/>
  <c r="H20" i="2"/>
  <c r="O19" i="2"/>
  <c r="M19" i="2"/>
  <c r="L19" i="2"/>
  <c r="J19" i="2"/>
  <c r="I19" i="2"/>
  <c r="H19" i="2"/>
  <c r="O18" i="2"/>
  <c r="M18" i="2"/>
  <c r="L18" i="2"/>
  <c r="J18" i="2"/>
  <c r="I18" i="2"/>
  <c r="H18" i="2"/>
  <c r="O17" i="2"/>
  <c r="M17" i="2"/>
  <c r="L17" i="2"/>
  <c r="J17" i="2"/>
  <c r="I17" i="2"/>
  <c r="H17" i="2"/>
  <c r="O16" i="2"/>
  <c r="O23" i="2" s="1"/>
  <c r="M16" i="2"/>
  <c r="L16" i="2"/>
  <c r="J16" i="2"/>
  <c r="I16" i="2"/>
  <c r="H16" i="2"/>
  <c r="O15" i="2"/>
  <c r="J14" i="2"/>
  <c r="H14" i="2"/>
  <c r="XEW13" i="2"/>
  <c r="M9" i="2"/>
  <c r="L9" i="2"/>
  <c r="J9" i="2"/>
  <c r="H9" i="2"/>
  <c r="G9" i="2"/>
  <c r="G14" i="2" s="1"/>
  <c r="O7" i="2"/>
  <c r="P83" i="1"/>
  <c r="O83" i="1"/>
  <c r="N83" i="1"/>
  <c r="L83" i="1"/>
  <c r="J83" i="1"/>
  <c r="G83" i="1"/>
  <c r="K83" i="1" s="1"/>
  <c r="P82" i="1"/>
  <c r="O82" i="1"/>
  <c r="N82" i="1"/>
  <c r="K82" i="1"/>
  <c r="J82" i="1"/>
  <c r="G82" i="1"/>
  <c r="L82" i="1" s="1"/>
  <c r="L84" i="1" s="1"/>
  <c r="P81" i="1"/>
  <c r="O81" i="1"/>
  <c r="N81" i="1"/>
  <c r="L81" i="1"/>
  <c r="J81" i="1"/>
  <c r="G81" i="1"/>
  <c r="K81" i="1" s="1"/>
  <c r="P80" i="1"/>
  <c r="P84" i="1" s="1"/>
  <c r="O80" i="1"/>
  <c r="O84" i="1" s="1"/>
  <c r="N80" i="1"/>
  <c r="L80" i="1"/>
  <c r="J80" i="1"/>
  <c r="J84" i="1" s="1"/>
  <c r="G80" i="1"/>
  <c r="F79" i="1"/>
  <c r="P77" i="1"/>
  <c r="O77" i="1"/>
  <c r="N77" i="1"/>
  <c r="G77" i="1"/>
  <c r="L77" i="1" s="1"/>
  <c r="P76" i="1"/>
  <c r="O76" i="1"/>
  <c r="N76" i="1"/>
  <c r="L76" i="1"/>
  <c r="K76" i="1"/>
  <c r="G76" i="1"/>
  <c r="J76" i="1" s="1"/>
  <c r="P75" i="1"/>
  <c r="O75" i="1"/>
  <c r="N75" i="1"/>
  <c r="L75" i="1"/>
  <c r="K75" i="1"/>
  <c r="G75" i="1"/>
  <c r="J75" i="1" s="1"/>
  <c r="P74" i="1"/>
  <c r="O74" i="1"/>
  <c r="N74" i="1"/>
  <c r="L74" i="1"/>
  <c r="J74" i="1"/>
  <c r="G74" i="1"/>
  <c r="K74" i="1" s="1"/>
  <c r="P73" i="1"/>
  <c r="O73" i="1"/>
  <c r="N73" i="1"/>
  <c r="L73" i="1"/>
  <c r="K73" i="1"/>
  <c r="G73" i="1"/>
  <c r="J73" i="1" s="1"/>
  <c r="P72" i="1"/>
  <c r="O72" i="1"/>
  <c r="N72" i="1"/>
  <c r="K72" i="1"/>
  <c r="J72" i="1"/>
  <c r="G72" i="1"/>
  <c r="L72" i="1" s="1"/>
  <c r="P71" i="1"/>
  <c r="O71" i="1"/>
  <c r="N71" i="1"/>
  <c r="K71" i="1"/>
  <c r="J71" i="1"/>
  <c r="G71" i="1"/>
  <c r="L71" i="1" s="1"/>
  <c r="H70" i="1"/>
  <c r="P68" i="1"/>
  <c r="O68" i="1"/>
  <c r="N68" i="1"/>
  <c r="K68" i="1"/>
  <c r="J68" i="1"/>
  <c r="G68" i="1"/>
  <c r="L68" i="1" s="1"/>
  <c r="P67" i="1"/>
  <c r="O67" i="1"/>
  <c r="N67" i="1"/>
  <c r="L67" i="1"/>
  <c r="J67" i="1"/>
  <c r="G67" i="1"/>
  <c r="K67" i="1" s="1"/>
  <c r="K69" i="1" s="1"/>
  <c r="P66" i="1"/>
  <c r="O66" i="1"/>
  <c r="N66" i="1"/>
  <c r="K66" i="1"/>
  <c r="J66" i="1"/>
  <c r="G66" i="1"/>
  <c r="L66" i="1" s="1"/>
  <c r="P64" i="1"/>
  <c r="O64" i="1"/>
  <c r="N64" i="1"/>
  <c r="K64" i="1"/>
  <c r="J64" i="1"/>
  <c r="P61" i="1"/>
  <c r="O61" i="1"/>
  <c r="N61" i="1"/>
  <c r="L61" i="1"/>
  <c r="K61" i="1"/>
  <c r="G61" i="1"/>
  <c r="J61" i="1" s="1"/>
  <c r="P60" i="1"/>
  <c r="O60" i="1"/>
  <c r="N60" i="1"/>
  <c r="K60" i="1"/>
  <c r="J60" i="1"/>
  <c r="G60" i="1"/>
  <c r="L60" i="1" s="1"/>
  <c r="P59" i="1"/>
  <c r="O59" i="1"/>
  <c r="N59" i="1"/>
  <c r="K59" i="1"/>
  <c r="J59" i="1"/>
  <c r="G59" i="1"/>
  <c r="L59" i="1" s="1"/>
  <c r="G57" i="1"/>
  <c r="P56" i="1"/>
  <c r="O56" i="1"/>
  <c r="N56" i="1"/>
  <c r="K56" i="1"/>
  <c r="J56" i="1"/>
  <c r="G56" i="1"/>
  <c r="L56" i="1" s="1"/>
  <c r="P55" i="1"/>
  <c r="O55" i="1"/>
  <c r="N55" i="1"/>
  <c r="K55" i="1"/>
  <c r="J55" i="1"/>
  <c r="G55" i="1"/>
  <c r="L55" i="1" s="1"/>
  <c r="P54" i="1"/>
  <c r="O54" i="1"/>
  <c r="N54" i="1"/>
  <c r="L54" i="1"/>
  <c r="K54" i="1"/>
  <c r="G54" i="1"/>
  <c r="J54" i="1" s="1"/>
  <c r="P53" i="1"/>
  <c r="O53" i="1"/>
  <c r="N53" i="1"/>
  <c r="K53" i="1"/>
  <c r="J53" i="1"/>
  <c r="G53" i="1"/>
  <c r="L53" i="1" s="1"/>
  <c r="P52" i="1"/>
  <c r="O52" i="1"/>
  <c r="N52" i="1"/>
  <c r="K52" i="1"/>
  <c r="J52" i="1"/>
  <c r="J57" i="1" s="1"/>
  <c r="G52" i="1"/>
  <c r="L52" i="1" s="1"/>
  <c r="G50" i="1"/>
  <c r="L49" i="1"/>
  <c r="J49" i="1"/>
  <c r="G49" i="1"/>
  <c r="K49" i="1" s="1"/>
  <c r="P48" i="1"/>
  <c r="O48" i="1"/>
  <c r="N48" i="1"/>
  <c r="L48" i="1"/>
  <c r="J48" i="1"/>
  <c r="G48" i="1"/>
  <c r="K48" i="1" s="1"/>
  <c r="P47" i="1"/>
  <c r="O47" i="1"/>
  <c r="N47" i="1"/>
  <c r="K47" i="1"/>
  <c r="J47" i="1"/>
  <c r="G47" i="1"/>
  <c r="L47" i="1" s="1"/>
  <c r="L50" i="1" s="1"/>
  <c r="G45" i="1"/>
  <c r="L44" i="1"/>
  <c r="J44" i="1"/>
  <c r="G44" i="1"/>
  <c r="K44" i="1" s="1"/>
  <c r="P43" i="1"/>
  <c r="O43" i="1"/>
  <c r="N43" i="1"/>
  <c r="L43" i="1"/>
  <c r="J43" i="1"/>
  <c r="G43" i="1"/>
  <c r="K43" i="1" s="1"/>
  <c r="P42" i="1"/>
  <c r="O42" i="1"/>
  <c r="N42" i="1"/>
  <c r="K42" i="1"/>
  <c r="K45" i="1" s="1"/>
  <c r="J42" i="1"/>
  <c r="J45" i="1" s="1"/>
  <c r="G42" i="1"/>
  <c r="L42" i="1" s="1"/>
  <c r="G41" i="1"/>
  <c r="G40" i="1"/>
  <c r="L39" i="1"/>
  <c r="J39" i="1"/>
  <c r="G39" i="1"/>
  <c r="K39" i="1" s="1"/>
  <c r="P38" i="1"/>
  <c r="O38" i="1"/>
  <c r="N38" i="1"/>
  <c r="L38" i="1"/>
  <c r="J38" i="1"/>
  <c r="G38" i="1"/>
  <c r="K38" i="1" s="1"/>
  <c r="P37" i="1"/>
  <c r="O37" i="1"/>
  <c r="N37" i="1"/>
  <c r="K37" i="1"/>
  <c r="J37" i="1"/>
  <c r="J40" i="1" s="1"/>
  <c r="G37" i="1"/>
  <c r="L37" i="1" s="1"/>
  <c r="L40" i="1" s="1"/>
  <c r="G35" i="1"/>
  <c r="L34" i="1"/>
  <c r="J34" i="1"/>
  <c r="G34" i="1"/>
  <c r="P33" i="1"/>
  <c r="O33" i="1"/>
  <c r="N33" i="1"/>
  <c r="L33" i="1"/>
  <c r="J33" i="1"/>
  <c r="G33" i="1"/>
  <c r="K33" i="1" s="1"/>
  <c r="P32" i="1"/>
  <c r="O32" i="1"/>
  <c r="N32" i="1"/>
  <c r="K32" i="1"/>
  <c r="J32" i="1"/>
  <c r="G32" i="1"/>
  <c r="L32" i="1" s="1"/>
  <c r="G30" i="1"/>
  <c r="P29" i="1"/>
  <c r="O29" i="1"/>
  <c r="N29" i="1"/>
  <c r="L29" i="1"/>
  <c r="J29" i="1"/>
  <c r="G29" i="1"/>
  <c r="P28" i="1"/>
  <c r="O28" i="1"/>
  <c r="N28" i="1"/>
  <c r="L28" i="1"/>
  <c r="L30" i="1" s="1"/>
  <c r="K28" i="1"/>
  <c r="G28" i="1"/>
  <c r="G31" i="1" s="1"/>
  <c r="G58" i="1"/>
  <c r="P25" i="1"/>
  <c r="O25" i="1"/>
  <c r="N25" i="1"/>
  <c r="L25" i="1"/>
  <c r="K25" i="1"/>
  <c r="J25" i="1"/>
  <c r="P24" i="1"/>
  <c r="O24" i="1"/>
  <c r="N24" i="1"/>
  <c r="L24" i="1"/>
  <c r="K24" i="1"/>
  <c r="J24" i="1"/>
  <c r="P23" i="1"/>
  <c r="O23" i="1"/>
  <c r="N23" i="1"/>
  <c r="L23" i="1"/>
  <c r="K23" i="1"/>
  <c r="J23" i="1"/>
  <c r="P22" i="1"/>
  <c r="O22" i="1"/>
  <c r="N22" i="1"/>
  <c r="L22" i="1"/>
  <c r="K22" i="1"/>
  <c r="J22" i="1"/>
  <c r="G22" i="1"/>
  <c r="P21" i="1"/>
  <c r="O21" i="1"/>
  <c r="N21" i="1"/>
  <c r="L21" i="1"/>
  <c r="K21" i="1"/>
  <c r="J21" i="1"/>
  <c r="P20" i="1"/>
  <c r="O20" i="1"/>
  <c r="N20" i="1"/>
  <c r="N26" i="1" s="1"/>
  <c r="K20" i="1"/>
  <c r="J20" i="1"/>
  <c r="L20" i="1"/>
  <c r="J36" i="1"/>
  <c r="H19" i="1"/>
  <c r="P18" i="1"/>
  <c r="O18" i="1"/>
  <c r="N18" i="1"/>
  <c r="L18" i="1"/>
  <c r="K18" i="1"/>
  <c r="J18" i="1"/>
  <c r="G18" i="1"/>
  <c r="G19" i="1" s="1"/>
  <c r="N9" i="1"/>
  <c r="L9" i="1"/>
  <c r="K9" i="1"/>
  <c r="J9" i="1"/>
  <c r="L26" i="1" l="1"/>
  <c r="K57" i="1"/>
  <c r="P26" i="1"/>
  <c r="L35" i="1"/>
  <c r="K35" i="1"/>
  <c r="J58" i="1"/>
  <c r="O26" i="1"/>
  <c r="J26" i="1"/>
  <c r="K40" i="1"/>
  <c r="J50" i="1"/>
  <c r="K26" i="1"/>
  <c r="J35" i="1"/>
  <c r="L45" i="1"/>
  <c r="K50" i="1"/>
  <c r="L57" i="1"/>
  <c r="N84" i="1"/>
  <c r="J69" i="1"/>
  <c r="N62" i="1"/>
  <c r="N69" i="1" s="1"/>
  <c r="J41" i="1"/>
  <c r="G84" i="1"/>
  <c r="O62" i="1"/>
  <c r="O69" i="1" s="1"/>
  <c r="O78" i="1" s="1"/>
  <c r="G36" i="1"/>
  <c r="F31" i="1"/>
  <c r="P62" i="1"/>
  <c r="P69" i="1" s="1"/>
  <c r="P78" i="1" s="1"/>
  <c r="J78" i="1"/>
  <c r="I72" i="2"/>
  <c r="I31" i="2"/>
  <c r="K78" i="1"/>
  <c r="H57" i="2"/>
  <c r="H62" i="2" s="1"/>
  <c r="H31" i="2"/>
  <c r="O27" i="2"/>
  <c r="O42" i="2"/>
  <c r="I37" i="2"/>
  <c r="I7" i="2" s="1"/>
  <c r="H23" i="2"/>
  <c r="H67" i="2"/>
  <c r="I67" i="2"/>
  <c r="M37" i="2"/>
  <c r="H15" i="2"/>
  <c r="H37" i="2"/>
  <c r="H48" i="2"/>
  <c r="H52" i="2"/>
  <c r="O24" i="2"/>
  <c r="I23" i="2"/>
  <c r="J23" i="2"/>
  <c r="J31" i="2"/>
  <c r="L23" i="2"/>
  <c r="M23" i="2"/>
  <c r="G69" i="1"/>
  <c r="L64" i="1"/>
  <c r="L69" i="1" s="1"/>
  <c r="L78" i="1"/>
  <c r="G46" i="1"/>
  <c r="F46" i="1" s="1"/>
  <c r="K29" i="1"/>
  <c r="K30" i="1" s="1"/>
  <c r="F58" i="1"/>
  <c r="L62" i="1"/>
  <c r="G51" i="1"/>
  <c r="K34" i="1"/>
  <c r="J51" i="1" s="1"/>
  <c r="F19" i="1"/>
  <c r="O19" i="1"/>
  <c r="F41" i="1"/>
  <c r="G62" i="1"/>
  <c r="G63" i="1" s="1"/>
  <c r="G78" i="1"/>
  <c r="K80" i="1"/>
  <c r="K84" i="1" s="1"/>
  <c r="J85" i="1" s="1"/>
  <c r="P19" i="1"/>
  <c r="J27" i="1"/>
  <c r="N19" i="1"/>
  <c r="J28" i="1"/>
  <c r="J30" i="1" s="1"/>
  <c r="J70" i="1" l="1"/>
  <c r="K62" i="1"/>
  <c r="N78" i="1"/>
  <c r="G57" i="2"/>
  <c r="L57" i="2" s="1"/>
  <c r="O28" i="2"/>
  <c r="O32" i="2"/>
  <c r="P28" i="2"/>
  <c r="O38" i="2"/>
  <c r="O43" i="2"/>
  <c r="M48" i="2"/>
  <c r="J79" i="1"/>
  <c r="O48" i="2"/>
  <c r="H38" i="2"/>
  <c r="H68" i="2"/>
  <c r="H32" i="2"/>
  <c r="M31" i="2"/>
  <c r="L31" i="2"/>
  <c r="H24" i="2"/>
  <c r="F15" i="2"/>
  <c r="G70" i="1"/>
  <c r="F63" i="1"/>
  <c r="J62" i="1"/>
  <c r="J31" i="1"/>
  <c r="F51" i="1"/>
  <c r="J46" i="1"/>
  <c r="F36" i="1"/>
  <c r="J63" i="1" l="1"/>
  <c r="H7" i="2"/>
  <c r="H72" i="2"/>
  <c r="H73" i="2" s="1"/>
  <c r="F32" i="2"/>
  <c r="F24" i="2"/>
  <c r="G79" i="1"/>
  <c r="F70" i="1"/>
  <c r="F38" i="2" l="1"/>
  <c r="G85" i="1"/>
  <c r="F43" i="2" l="1"/>
  <c r="F48" i="2" l="1"/>
  <c r="L48" i="2" s="1"/>
  <c r="L43" i="2"/>
  <c r="F52" i="2" l="1"/>
  <c r="L52" i="2" s="1"/>
  <c r="F68" i="2" l="1"/>
  <c r="J6" i="12" l="1"/>
  <c r="K6" i="12" s="1"/>
  <c r="J17" i="12"/>
  <c r="J10" i="12"/>
  <c r="F10" i="12"/>
  <c r="J16" i="12"/>
  <c r="J15" i="12"/>
  <c r="G13" i="6"/>
  <c r="E8" i="6"/>
  <c r="F15" i="12"/>
  <c r="J8" i="12"/>
  <c r="G15" i="6"/>
  <c r="F7" i="6"/>
  <c r="G7" i="6" s="1"/>
  <c r="F9" i="6"/>
  <c r="G9" i="6" s="1"/>
  <c r="F11" i="6"/>
  <c r="F8" i="6"/>
  <c r="F10" i="6"/>
  <c r="G10" i="6" s="1"/>
  <c r="J13" i="12"/>
  <c r="J12" i="12"/>
  <c r="I18" i="12"/>
  <c r="F17" i="12"/>
  <c r="J14" i="12"/>
  <c r="F14" i="12"/>
  <c r="F13" i="12"/>
  <c r="F12" i="12"/>
  <c r="J11" i="12"/>
  <c r="F11" i="12"/>
  <c r="F9" i="12"/>
  <c r="E18" i="12"/>
  <c r="D25" i="12" s="1"/>
  <c r="F25" i="12" s="1"/>
  <c r="J7" i="12"/>
  <c r="F7" i="12"/>
  <c r="F6" i="12"/>
  <c r="G17" i="6"/>
  <c r="G16" i="6"/>
  <c r="L17" i="6"/>
  <c r="L16" i="6"/>
  <c r="L15" i="6"/>
  <c r="L6" i="6"/>
  <c r="M6" i="6" s="1"/>
  <c r="L9" i="6"/>
  <c r="F6" i="6"/>
  <c r="G6" i="6" s="1"/>
  <c r="F8" i="12"/>
  <c r="G12" i="6"/>
  <c r="G14" i="6"/>
  <c r="L14" i="6"/>
  <c r="C18" i="12"/>
  <c r="D22" i="12" s="1"/>
  <c r="J9" i="12"/>
  <c r="D18" i="12"/>
  <c r="D24" i="12" s="1"/>
  <c r="F16" i="12"/>
  <c r="G18" i="12"/>
  <c r="E22" i="12" s="1"/>
  <c r="L13" i="6"/>
  <c r="L7" i="6"/>
  <c r="L10" i="6"/>
  <c r="K18" i="6"/>
  <c r="L8" i="6"/>
  <c r="L11" i="6"/>
  <c r="J18" i="6"/>
  <c r="L12" i="6"/>
  <c r="F22" i="12" l="1"/>
  <c r="K7" i="12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F18" i="12"/>
  <c r="H18" i="12"/>
  <c r="J18" i="12" s="1"/>
  <c r="E26" i="12" s="1"/>
  <c r="M7" i="6"/>
  <c r="G8" i="6"/>
  <c r="E18" i="6"/>
  <c r="G11" i="6"/>
  <c r="F18" i="6"/>
  <c r="L18" i="6"/>
  <c r="D26" i="12"/>
  <c r="G18" i="6" l="1"/>
  <c r="F26" i="12"/>
  <c r="E24" i="12"/>
  <c r="F24" i="12" s="1"/>
  <c r="M8" i="6"/>
  <c r="M9" i="6" s="1"/>
  <c r="M10" i="6" s="1"/>
  <c r="M11" i="6" s="1"/>
  <c r="M12" i="6" s="1"/>
  <c r="M13" i="6" l="1"/>
  <c r="M14" i="6" s="1"/>
  <c r="M15" i="6" s="1"/>
  <c r="M16" i="6" s="1"/>
  <c r="M17" i="6" s="1"/>
  <c r="IZ12" i="6"/>
  <c r="M27" i="2"/>
  <c r="L27" i="2"/>
  <c r="H79" i="1"/>
  <c r="H63" i="1"/>
  <c r="H41" i="1"/>
  <c r="G60" i="2"/>
  <c r="G59" i="2"/>
  <c r="P62" i="2"/>
  <c r="O68" i="2"/>
  <c r="P52" i="2"/>
  <c r="K73" i="2"/>
  <c r="F28" i="2"/>
  <c r="L28" i="2"/>
  <c r="H58" i="1"/>
  <c r="H85" i="1"/>
  <c r="L62" i="2"/>
  <c r="N73" i="2"/>
  <c r="N56" i="2"/>
  <c r="H27" i="1"/>
  <c r="H36" i="1"/>
  <c r="H51" i="1"/>
  <c r="N68" i="2"/>
  <c r="N47" i="2"/>
  <c r="P68" i="2"/>
  <c r="O57" i="2"/>
  <c r="P57" i="2"/>
  <c r="N62" i="2"/>
  <c r="N57" i="2"/>
  <c r="N51" i="2"/>
  <c r="O56" i="2"/>
  <c r="O73" i="2"/>
  <c r="H46" i="1"/>
  <c r="H31" i="1"/>
  <c r="O67" i="2"/>
  <c r="N61" i="2"/>
  <c r="O61" i="2"/>
  <c r="K38" i="2"/>
  <c r="K43" i="2"/>
  <c r="K48" i="2"/>
  <c r="K52" i="2"/>
  <c r="K57" i="2"/>
  <c r="K62" i="2"/>
  <c r="K68" i="2"/>
  <c r="G58" i="2"/>
  <c r="G61" i="2"/>
  <c r="G62" i="2"/>
  <c r="F62" i="2"/>
  <c r="N67" i="2"/>
  <c r="O47" i="2"/>
  <c r="O62" i="2"/>
  <c r="P73" i="2"/>
  <c r="J27" i="2"/>
  <c r="H28" i="2"/>
  <c r="G28" i="2"/>
  <c r="K28" i="2"/>
  <c r="K32" i="2"/>
</calcChain>
</file>

<file path=xl/sharedStrings.xml><?xml version="1.0" encoding="utf-8"?>
<sst xmlns="http://schemas.openxmlformats.org/spreadsheetml/2006/main" count="405" uniqueCount="160">
  <si>
    <t>รายการการเบิก - จ่าย</t>
  </si>
  <si>
    <t>ค่าตอบแทน</t>
  </si>
  <si>
    <t>งบดำเนินงาน</t>
  </si>
  <si>
    <t>เดือน</t>
  </si>
  <si>
    <t>วันที่</t>
  </si>
  <si>
    <t>SUM</t>
  </si>
  <si>
    <t>-</t>
  </si>
  <si>
    <t>งบรายจ่ายอื่น</t>
  </si>
  <si>
    <t>ผูกพัน</t>
  </si>
  <si>
    <t>ค่าวัสดุ</t>
  </si>
  <si>
    <t>รายเดือน</t>
  </si>
  <si>
    <t>ประมาณการ เพื่อจองการใช้จ่ายงปม.</t>
  </si>
  <si>
    <t>เบิกจ่ายเอกสารที่ถูกต้อง  จ่ายจริง</t>
  </si>
  <si>
    <t>เบิกจ่าย</t>
  </si>
  <si>
    <t>รวมสุทธิ</t>
  </si>
  <si>
    <t>รายงาน กผ.</t>
  </si>
  <si>
    <t xml:space="preserve">ประมาณการ </t>
  </si>
  <si>
    <t>จ่ายจริง</t>
  </si>
  <si>
    <t>วัสดุ</t>
  </si>
  <si>
    <t>รวม</t>
  </si>
  <si>
    <t>มิถุนายน 59</t>
  </si>
  <si>
    <t xml:space="preserve">ทะเบียนคุมรายจ่าย </t>
  </si>
  <si>
    <t>งบลงทุน</t>
  </si>
  <si>
    <t>นโยบายมทรก.   งบยุทธศาสตร์</t>
  </si>
  <si>
    <t>ค่าใช้สอย (อบรม/ ซ่อม)</t>
  </si>
  <si>
    <t>ตัวเลือก</t>
  </si>
  <si>
    <t>คลิกประเภท</t>
  </si>
  <si>
    <t>ระหว่างดำเนินการ</t>
  </si>
  <si>
    <t>ค่าอบรม</t>
  </si>
  <si>
    <t xml:space="preserve">ค่าซ่อมบำรุง จัดจ้าง </t>
  </si>
  <si>
    <t>ครุภัณฑ์</t>
  </si>
  <si>
    <t>สิ่งก่อสร้าง</t>
  </si>
  <si>
    <t>โครงการพัฒนาคุณภาพการศึกษา</t>
  </si>
  <si>
    <t>0 ระหว่างดำเนินการ</t>
  </si>
  <si>
    <t>1 ค่าอบรม</t>
  </si>
  <si>
    <t>1.8 ล.บ.</t>
  </si>
  <si>
    <r>
      <rPr>
        <b/>
        <sz val="20"/>
        <color indexed="57"/>
        <rFont val="Wingdings"/>
        <charset val="2"/>
      </rPr>
      <t>þ</t>
    </r>
    <r>
      <rPr>
        <b/>
        <sz val="20"/>
        <color indexed="57"/>
        <rFont val="TH SarabunPSK"/>
        <family val="2"/>
      </rPr>
      <t xml:space="preserve">  งบประมาณแผ่นดิน ปี 2561</t>
    </r>
  </si>
  <si>
    <t>รวมเงินรายได้ปกติ ตค.60-กย.61สุทธิ</t>
  </si>
  <si>
    <t xml:space="preserve"> พฤศจิกายน 60</t>
  </si>
  <si>
    <t>สรุปรายงานผลการใช้จ่ายงบเงินรายได้ ประจำปี 2562        ( 31 ตุลาคม  2561)</t>
  </si>
  <si>
    <t>รายงานผลการใช้จ่ายงบเงินรายได้ ประจำปี 2562          รายงานวันที่  31  ตุลาคม  2561</t>
  </si>
  <si>
    <t>สรุปรายงานผลการใช้จ่ายงบประมาณ ประจำปี 2562  (    ตุลาคม  2561 )</t>
  </si>
  <si>
    <t>รายงานผลการใช้จ่ายงบประมาณ ประจำปี 2562           รายงานวันที่      ตุลาคม  2561</t>
  </si>
  <si>
    <t>วงเงินผูกพัน</t>
  </si>
  <si>
    <r>
      <t>ตัดเบิกจ่ายจริง</t>
    </r>
    <r>
      <rPr>
        <b/>
        <vertAlign val="superscript"/>
        <sz val="20"/>
        <color indexed="30"/>
        <rFont val="TH SarabunPSK"/>
        <family val="2"/>
      </rPr>
      <t xml:space="preserve"> </t>
    </r>
  </si>
  <si>
    <t>ใบเบิก /</t>
  </si>
  <si>
    <t>งบรายจ่ายอื่น  ผผ: ผู้สำเร็จการศึกษาด้านวิทยาศาสตร์</t>
  </si>
  <si>
    <t>หมายเหตุ</t>
  </si>
  <si>
    <t>ค่าใช้สอย</t>
  </si>
  <si>
    <t>3 ค่าวัสดุ</t>
  </si>
  <si>
    <t>วัน/เดือน/ปี</t>
  </si>
  <si>
    <t>4  ครุภัณฑ์</t>
  </si>
  <si>
    <t>5 สิ่งก่อสร้าง</t>
  </si>
  <si>
    <t>ค่าสอน</t>
  </si>
  <si>
    <t>/ ยังไม่ได้เบิก</t>
  </si>
  <si>
    <t>ภาระงาน</t>
  </si>
  <si>
    <t xml:space="preserve">2 ค่าซ่อมบำรุง จัดจ้าง </t>
  </si>
  <si>
    <t>เงินจัดสรร</t>
  </si>
  <si>
    <t>สิงหาคม 61</t>
  </si>
  <si>
    <t>ส่งรายงานการใช้จ่ายเงินงบประมาณปี 2561 (เดือนสิงหาคม 2561)</t>
  </si>
  <si>
    <t xml:space="preserve">คงเหลือ สิงหาคม 2561 </t>
  </si>
  <si>
    <t>พ.ศ.2561-2562</t>
  </si>
  <si>
    <t xml:space="preserve"> ตุลาคม 61</t>
  </si>
  <si>
    <t>ตุลาคม 61</t>
  </si>
  <si>
    <t>คงเหลือ ตุลาคม 2561</t>
  </si>
  <si>
    <t xml:space="preserve"> พฤศจิกายน 61</t>
  </si>
  <si>
    <t>ส่งรายงานการใช้จ่ายเงินงบประมาณปี 2562 (เดือนตุลาคม 2561)</t>
  </si>
  <si>
    <t>คงเหลือ กันยายน 2562</t>
  </si>
  <si>
    <t>ส่งรายงานการใช้จ่ายเงินงบประมาณปี 2562 (เดือนกันยายน 2562)</t>
  </si>
  <si>
    <t>กันยายน 62</t>
  </si>
  <si>
    <t>สิงหาคม 62</t>
  </si>
  <si>
    <t>กรกฎาคม 62</t>
  </si>
  <si>
    <t>ส่งรายงานการใช้จ่ายเงินงบประมาณปี 2562 (เดือนกรกฎาคม 2562)</t>
  </si>
  <si>
    <t>คงเหลือ กรกฎาคม 2562</t>
  </si>
  <si>
    <t>มิถุนายน 62</t>
  </si>
  <si>
    <t>ส่งรายงานการใช้จ่ายเงินงบประมาณปี 2562 (เดือนมิถุนายน 2562)</t>
  </si>
  <si>
    <t>คงเหลือ มิถุนายน 2562</t>
  </si>
  <si>
    <t>คงเหลือ พฤษภาคม 2562</t>
  </si>
  <si>
    <t>ส่งรายงานการใช้จ่ายเงินงบประมาณปี 2562  (เดือน พฤศจิกายน 62)</t>
  </si>
  <si>
    <t>คงเหลือ  พฤศจิกายน 61</t>
  </si>
  <si>
    <t>พฤษภาคม 62</t>
  </si>
  <si>
    <t>ส่งรายงานการใช้จ่ายเงินงบประมาณปี 2562  (เดือน พฤษภาคม 62)</t>
  </si>
  <si>
    <t>ธันวาคม 61</t>
  </si>
  <si>
    <t xml:space="preserve"> ธันวาคม 61</t>
  </si>
  <si>
    <t>ส่งรายงานการใช้จ่ายเงินงบประมาณปี 2562  (เดือน ธันวาคม 61)</t>
  </si>
  <si>
    <t>คงเหลือ  ธันวาคม 61</t>
  </si>
  <si>
    <t xml:space="preserve"> มกราคม 62</t>
  </si>
  <si>
    <t>ส่งรายงานการใช้จ่ายเงินงบประมาณปี 2562  (เดือน มกราคม 62)</t>
  </si>
  <si>
    <t>คงเหลือ  มกราคม 62</t>
  </si>
  <si>
    <t xml:space="preserve"> กุมภาพันธ์ 62</t>
  </si>
  <si>
    <t xml:space="preserve">  กุมภาพันธ์ 62</t>
  </si>
  <si>
    <t>ส่งรายงานการใช้จ่ายเงินงบประมาณปี 2562  (เดือน  กุมภาพันธ์ 62)</t>
  </si>
  <si>
    <t>คงเหลือ   กุมภาพันธ์ 62</t>
  </si>
  <si>
    <t xml:space="preserve"> มีนาคม 62</t>
  </si>
  <si>
    <t xml:space="preserve">  มีนาคม 62</t>
  </si>
  <si>
    <t>ส่งรายงานการใช้จ่ายเงินงบประมาณปี 2562  (เดือน  มีนาคม 62)</t>
  </si>
  <si>
    <t>คงเหลือ  มีนาคม 62</t>
  </si>
  <si>
    <t>เมษายน 62</t>
  </si>
  <si>
    <t xml:space="preserve">  เมษายน 62</t>
  </si>
  <si>
    <t xml:space="preserve"> เมษายน 62</t>
  </si>
  <si>
    <t>ส่งรายงานการใช้จ่ายเงินงบประมาณปี 2562  (เดือน เมษายน 62)</t>
  </si>
  <si>
    <t>คงเหลือ  เมษายน 62</t>
  </si>
  <si>
    <t>ตัดเบิกจ่ายจริง</t>
  </si>
  <si>
    <t xml:space="preserve">  ใบเบิก      วัน/เดือน/ปี</t>
  </si>
  <si>
    <t>1 ค่าตอบแทน</t>
  </si>
  <si>
    <t>2 อบรม+ซ่อมบำรุง</t>
  </si>
  <si>
    <t>กองคลัง</t>
  </si>
  <si>
    <t>เบิกจ่ายจริง%</t>
  </si>
  <si>
    <t>มทรก. 1.1693 ล้านเยน</t>
  </si>
  <si>
    <t>เงินรายได้ (งบดำเนินงาน)</t>
  </si>
  <si>
    <t>สถาบันการบิน</t>
  </si>
  <si>
    <t>ขออนุมัติดำเนินการประชุมคณะกรรมการจัดทำรายละเอียดคุณลักษณะเฉพาะของพัสดุ  ชุดจำลองการบินผ่านอุโมงค์ลม วงเงิน  5 ลบ. วันอังคารที่ 20 พย.61 เวลา 15.00 น.</t>
  </si>
  <si>
    <t>พส.277/BG482</t>
  </si>
  <si>
    <t>บบ 16344/ 2 ม.ค. 62</t>
  </si>
  <si>
    <t>ชุดจำลองการบินผ่านอุโมงค์ลม วงเงิน 5 ลบ.</t>
  </si>
  <si>
    <t>ชุดปฏิบัติการโลหะแผ่นสำหรับอากาศยาน  วงเงิน 4 ลบ.</t>
  </si>
  <si>
    <t>ชุดฝึกเครื่องยนต์อากาศยานแบบลูกสูบ (PISTON ENGINE)  วงเงิน 8 ลบ.</t>
  </si>
  <si>
    <t>โครงการฝึกอบรมอากาศยานเฉพาะแบบ A320 วงเงิน 2.6278 ลบ.</t>
  </si>
  <si>
    <t>โครงการสัมนาเชิงปฏิบัติการพัฒนาผู้สอนภาคปฏิบัติเฉพาะทางหลักสูตรช่างซ่อมบำรุง อากาศยาน มาตรฐาน EASA Part 66 วงเงิน 5.0299 ลบ.</t>
  </si>
  <si>
    <t>โครงการสัมนาเชิงปฏิบัติการรับรองหลักสูตรช่างซ่อมบำรุงอากาศยานตามมาตรฐาน EASA Part 66 Cat B2 วงเงิน 7.3144 ลบ.</t>
  </si>
  <si>
    <t>โครงการพัฒนาบุคลากรด้านการซ่อมบำรุงอากาศยาน วงเงิน 5.2967 ลบ.</t>
  </si>
  <si>
    <t>ชุดปฏิบัติการจำลองซ่องเครื่องบิน (TYPE CER) วงเงิน 8 ลบ.</t>
  </si>
  <si>
    <t>วดป</t>
  </si>
  <si>
    <t>รายการ</t>
  </si>
  <si>
    <t>แผน</t>
  </si>
  <si>
    <t xml:space="preserve">12 คน </t>
  </si>
  <si>
    <t>งปม</t>
  </si>
  <si>
    <t>คงเหลือ</t>
  </si>
  <si>
    <t>กิจกรรมที่1 อบรมหลักสูตรเทคนิคและมาตรฐานการซ่อมบำรุงอากาศยาน EASA Part 66 B1.1 และ B2  ระหว่างวันที่ 14-17 มี.ค. 62 ณ ศูนย์วิชาการ มหาวิทยาลัยนครพนม อาคาร นคร เขตหลักสี่ กทม. วงเงิน .855 ลบ.</t>
  </si>
  <si>
    <t>บบ.17508</t>
  </si>
  <si>
    <t>มีนาคม 62</t>
  </si>
  <si>
    <t>ขออนุมัติโครงการสัมนาเชิงปฏิบัติการรับรองหลักสูตรช่างซ่อมบำรุงอากาศยานตามมาตรฐาน EASA Part 66 Cat B2 วงเงิน 7.3144 ลบ.</t>
  </si>
  <si>
    <t xml:space="preserve">ชุดฝึกระบบเครื่องวัดประกอบการบิน วงเงิน 5 ลบ. บจก.ไออาร์ซี เทคโนโลยี </t>
  </si>
  <si>
    <t>วศ.7/2562/BG1129</t>
  </si>
  <si>
    <t>7.งบสำรองเพื่อการบริหาร</t>
  </si>
  <si>
    <t>6.พัฒนาคุณภาพการศึกษา</t>
  </si>
  <si>
    <t>อว 0650.06/</t>
  </si>
  <si>
    <t>2 อบรม</t>
  </si>
  <si>
    <t>3 ซ่อมบำรุง</t>
  </si>
  <si>
    <t>4 ค่าวัสดุ</t>
  </si>
  <si>
    <t>5  ครุภัณฑ์</t>
  </si>
  <si>
    <t>6 สิ่งก่อสร้าง</t>
  </si>
  <si>
    <t>7 โครงการพัฒนาคุณภาพการศึกษา</t>
  </si>
  <si>
    <t>ค่าใช้สอย (อบรม)</t>
  </si>
  <si>
    <t>ค่าใช้สอย (จัดจ้าง ซ่อม)</t>
  </si>
  <si>
    <t>เรียน  ผู้อำนวยการโครงการสถาบันการบินฯ</t>
  </si>
  <si>
    <t xml:space="preserve">รายงานผลการใช้จ่ายเงินงบเงินรายได้ประจำปี ...................  </t>
  </si>
  <si>
    <t>ไตรมาสที่ 1 (ตค.-ธค.)</t>
  </si>
  <si>
    <t>ไตรมาสที่ 2 (มค.-มีค.)</t>
  </si>
  <si>
    <t>ไตรมาสที่ 3 (เมย.-มิย.)</t>
  </si>
  <si>
    <t>ไตรมาสที่ 4 (กค.-กย.)</t>
  </si>
  <si>
    <t>คชส.(อบรม)</t>
  </si>
  <si>
    <t>คชส.ซ่อมแซม</t>
  </si>
  <si>
    <t>งบจัดสรร</t>
  </si>
  <si>
    <t>1 ค่าตอบแทน (ประชุม)</t>
  </si>
  <si>
    <t>ลงชื่อ</t>
  </si>
  <si>
    <t>ผู้รายงานผล</t>
  </si>
  <si>
    <t>(..........................................)</t>
  </si>
  <si>
    <t>รองฝ่ายบริหารฯ</t>
  </si>
  <si>
    <t>ผู้อำนวยการโครงการสถาบันการบินฯ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</si>
</sst>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0_ ;\-#,##0.00\ "/>
    <numFmt numFmtId="167" formatCode="#,##0.00;[Red]#,##0.00"/>
    <numFmt numFmtId="168" formatCode="_-* #,##0.00_-;\-* #,##0.00_-;_-* &quot;-&quot;_-;_-@_-"/>
    <numFmt numFmtId="169" formatCode="[$-107041E]d\ mmmm\ yyyy;@"/>
  </numFmts>
  <fonts count="14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color indexed="3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vertAlign val="superscript"/>
      <sz val="16"/>
      <name val="TH SarabunPSK"/>
      <family val="2"/>
    </font>
    <font>
      <b/>
      <vertAlign val="superscript"/>
      <sz val="16"/>
      <color indexed="30"/>
      <name val="TH SarabunPSK"/>
      <family val="2"/>
    </font>
    <font>
      <vertAlign val="superscript"/>
      <sz val="14"/>
      <name val="TH SarabunPSK"/>
      <family val="2"/>
    </font>
    <font>
      <b/>
      <vertAlign val="superscript"/>
      <sz val="14"/>
      <name val="TH SarabunPSK"/>
      <family val="2"/>
    </font>
    <font>
      <b/>
      <sz val="12"/>
      <color indexed="3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2"/>
      <color indexed="56"/>
      <name val="TH SarabunPSK"/>
      <family val="2"/>
    </font>
    <font>
      <b/>
      <vertAlign val="superscript"/>
      <sz val="14"/>
      <color indexed="30"/>
      <name val="TH SarabunPSK"/>
      <family val="2"/>
    </font>
    <font>
      <b/>
      <sz val="18"/>
      <name val="TH SarabunPSK"/>
      <family val="2"/>
    </font>
    <font>
      <b/>
      <sz val="18"/>
      <color indexed="62"/>
      <name val="TH SarabunPSK"/>
      <family val="2"/>
    </font>
    <font>
      <b/>
      <sz val="20"/>
      <name val="TH SarabunPSK"/>
      <family val="2"/>
    </font>
    <font>
      <b/>
      <sz val="16"/>
      <color indexed="62"/>
      <name val="TH SarabunPSK"/>
      <family val="2"/>
    </font>
    <font>
      <b/>
      <vertAlign val="superscript"/>
      <sz val="14"/>
      <name val="Sitka Text"/>
    </font>
    <font>
      <b/>
      <vertAlign val="superscript"/>
      <sz val="18"/>
      <name val="TH SarabunPSK"/>
      <family val="2"/>
    </font>
    <font>
      <b/>
      <sz val="20"/>
      <color indexed="56"/>
      <name val="TH SarabunPSK"/>
      <family val="2"/>
    </font>
    <font>
      <b/>
      <sz val="20"/>
      <color indexed="57"/>
      <name val="TH SarabunPSK"/>
      <family val="2"/>
    </font>
    <font>
      <b/>
      <sz val="20"/>
      <color indexed="57"/>
      <name val="Wingdings"/>
      <charset val="2"/>
    </font>
    <font>
      <sz val="12"/>
      <color indexed="36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1"/>
      <color rgb="FF002060"/>
      <name val="TH SarabunPSK"/>
      <family val="2"/>
    </font>
    <font>
      <sz val="12"/>
      <color rgb="FF002060"/>
      <name val="TH SarabunPSK"/>
      <family val="2"/>
    </font>
    <font>
      <b/>
      <vertAlign val="superscript"/>
      <sz val="16"/>
      <color rgb="FF0070C0"/>
      <name val="TH SarabunPSK"/>
      <family val="2"/>
    </font>
    <font>
      <sz val="12"/>
      <color rgb="FFFF0000"/>
      <name val="TH SarabunPSK"/>
      <family val="2"/>
    </font>
    <font>
      <b/>
      <sz val="12"/>
      <color theme="5" tint="-0.499984740745262"/>
      <name val="TH SarabunPSK"/>
      <family val="2"/>
    </font>
    <font>
      <b/>
      <sz val="12"/>
      <color rgb="FFFF0000"/>
      <name val="TH SarabunPSK"/>
      <family val="2"/>
    </font>
    <font>
      <vertAlign val="superscript"/>
      <sz val="16"/>
      <color theme="1"/>
      <name val="Calibri"/>
      <family val="2"/>
      <charset val="222"/>
      <scheme val="minor"/>
    </font>
    <font>
      <b/>
      <sz val="12"/>
      <color rgb="FF002060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5"/>
      <color theme="1" tint="4.9989318521683403E-2"/>
      <name val="TH SarabunPSK"/>
      <family val="2"/>
    </font>
    <font>
      <b/>
      <vertAlign val="superscript"/>
      <sz val="16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sz val="18"/>
      <color rgb="FF0070C0"/>
      <name val="TH SarabunPSK"/>
      <family val="2"/>
    </font>
    <font>
      <b/>
      <sz val="18"/>
      <color theme="5" tint="-0.499984740745262"/>
      <name val="TH SarabunPSK"/>
      <family val="2"/>
    </font>
    <font>
      <sz val="18"/>
      <color rgb="FF007434"/>
      <name val="TH SarabunPSK"/>
      <family val="2"/>
    </font>
    <font>
      <b/>
      <sz val="12"/>
      <color rgb="FF7030A0"/>
      <name val="TH SarabunPSK"/>
      <family val="2"/>
    </font>
    <font>
      <b/>
      <sz val="16"/>
      <color rgb="FF7030A0"/>
      <name val="TH SarabunPSK"/>
      <family val="2"/>
    </font>
    <font>
      <sz val="16"/>
      <color rgb="FF0070C0"/>
      <name val="TH SarabunPSK"/>
      <family val="2"/>
    </font>
    <font>
      <sz val="16"/>
      <color theme="5" tint="-0.499984740745262"/>
      <name val="TH SarabunPSK"/>
      <family val="2"/>
    </font>
    <font>
      <sz val="16"/>
      <color theme="0"/>
      <name val="TH SarabunPSK"/>
      <family val="2"/>
    </font>
    <font>
      <b/>
      <sz val="16"/>
      <color theme="5" tint="-0.499984740745262"/>
      <name val="TH SarabunPSK"/>
      <family val="2"/>
    </font>
    <font>
      <b/>
      <sz val="12"/>
      <color theme="1" tint="4.9989318521683403E-2"/>
      <name val="TH SarabunPSK"/>
      <family val="2"/>
    </font>
    <font>
      <b/>
      <vertAlign val="superscript"/>
      <sz val="14"/>
      <color rgb="FF006600"/>
      <name val="Sitka Text"/>
    </font>
    <font>
      <b/>
      <vertAlign val="superscript"/>
      <sz val="12"/>
      <color rgb="FFC00000"/>
      <name val="Sitka Text"/>
    </font>
    <font>
      <b/>
      <vertAlign val="superscript"/>
      <sz val="14"/>
      <color rgb="FF0070C0"/>
      <name val="Sitka Text"/>
    </font>
    <font>
      <b/>
      <sz val="14"/>
      <color rgb="FF006600"/>
      <name val="Sitka Text"/>
    </font>
    <font>
      <b/>
      <sz val="14"/>
      <color rgb="FF002060"/>
      <name val="TH SarabunPSK"/>
      <family val="2"/>
    </font>
    <font>
      <vertAlign val="superscript"/>
      <sz val="14"/>
      <color rgb="FF002060"/>
      <name val="TH SarabunPSK"/>
      <family val="2"/>
    </font>
    <font>
      <vertAlign val="superscript"/>
      <sz val="16"/>
      <color theme="5" tint="-0.499984740745262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b/>
      <sz val="16"/>
      <color rgb="FF0070C0"/>
      <name val="TH SarabunPSK"/>
      <family val="2"/>
    </font>
    <font>
      <b/>
      <sz val="18"/>
      <color rgb="FF002060"/>
      <name val="TH SarabunPSK"/>
      <family val="2"/>
    </font>
    <font>
      <sz val="18"/>
      <color rgb="FFFF0000"/>
      <name val="TH SarabunPSK"/>
      <family val="2"/>
    </font>
    <font>
      <b/>
      <u/>
      <vertAlign val="superscript"/>
      <sz val="14"/>
      <color rgb="FF006600"/>
      <name val="Sitka Text"/>
    </font>
    <font>
      <b/>
      <sz val="12"/>
      <color rgb="FF006600"/>
      <name val="TH SarabunPSK"/>
      <family val="2"/>
    </font>
    <font>
      <b/>
      <sz val="12"/>
      <color rgb="FF00B050"/>
      <name val="TH SarabunPSK"/>
      <family val="2"/>
    </font>
    <font>
      <vertAlign val="superscript"/>
      <sz val="16"/>
      <color rgb="FF002060"/>
      <name val="TH SarabunPSK"/>
      <family val="2"/>
    </font>
    <font>
      <vertAlign val="superscript"/>
      <sz val="14"/>
      <color rgb="FFFF0000"/>
      <name val="TH SarabunPSK"/>
      <family val="2"/>
    </font>
    <font>
      <sz val="12"/>
      <color theme="5" tint="-0.499984740745262"/>
      <name val="TH SarabunPSK"/>
      <family val="2"/>
    </font>
    <font>
      <b/>
      <u/>
      <vertAlign val="superscript"/>
      <sz val="16"/>
      <color rgb="FF006600"/>
      <name val="Arial Narrow"/>
      <family val="2"/>
    </font>
    <font>
      <b/>
      <vertAlign val="superscript"/>
      <sz val="20"/>
      <color rgb="FFFF0000"/>
      <name val="TH SarabunPSK"/>
      <family val="2"/>
    </font>
    <font>
      <b/>
      <vertAlign val="superscript"/>
      <sz val="20"/>
      <color indexed="30"/>
      <name val="TH SarabunPSK"/>
      <family val="2"/>
    </font>
    <font>
      <b/>
      <sz val="12"/>
      <name val="TH Sarabun New"/>
      <family val="2"/>
    </font>
    <font>
      <b/>
      <sz val="12"/>
      <color theme="5" tint="-0.499984740745262"/>
      <name val="TH Sarabun New"/>
      <family val="2"/>
    </font>
    <font>
      <b/>
      <vertAlign val="superscript"/>
      <sz val="16"/>
      <color rgb="FFC00000"/>
      <name val="Arial Narrow"/>
      <family val="2"/>
    </font>
    <font>
      <b/>
      <vertAlign val="superscript"/>
      <sz val="16"/>
      <color rgb="FF002060"/>
      <name val="TH SarabunPSK"/>
      <family val="2"/>
    </font>
    <font>
      <b/>
      <vertAlign val="superscript"/>
      <sz val="16"/>
      <color rgb="FF006600"/>
      <name val="Arial Narrow"/>
      <family val="2"/>
    </font>
    <font>
      <b/>
      <vertAlign val="superscript"/>
      <sz val="20"/>
      <color rgb="FF0070C0"/>
      <name val="TH SarabunPSK"/>
      <family val="2"/>
    </font>
    <font>
      <b/>
      <vertAlign val="superscript"/>
      <sz val="16"/>
      <color rgb="FF0070C0"/>
      <name val="Arial Narrow"/>
      <family val="2"/>
    </font>
    <font>
      <b/>
      <vertAlign val="superscript"/>
      <sz val="16"/>
      <name val="Arial Narrow"/>
      <family val="2"/>
    </font>
    <font>
      <b/>
      <vertAlign val="superscript"/>
      <sz val="18"/>
      <color rgb="FF002060"/>
      <name val="TH SarabunPSK"/>
      <family val="2"/>
    </font>
    <font>
      <b/>
      <sz val="12"/>
      <color rgb="FF002060"/>
      <name val="TH Sarabun New"/>
      <family val="2"/>
    </font>
    <font>
      <sz val="12"/>
      <color theme="5" tint="-0.499984740745262"/>
      <name val="TH Sarabun New"/>
      <family val="2"/>
    </font>
    <font>
      <b/>
      <vertAlign val="superscript"/>
      <sz val="16"/>
      <color theme="5" tint="-0.499984740745262"/>
      <name val="TH SarabunPSK"/>
      <family val="2"/>
    </font>
    <font>
      <sz val="12"/>
      <name val="TH Sarabun New"/>
      <family val="2"/>
    </font>
    <font>
      <vertAlign val="superscript"/>
      <sz val="14"/>
      <color indexed="30"/>
      <name val="TH SarabunPSK"/>
      <family val="2"/>
    </font>
    <font>
      <sz val="12"/>
      <color indexed="30"/>
      <name val="TH SarabunPSK"/>
      <family val="2"/>
    </font>
    <font>
      <sz val="12"/>
      <color rgb="FF006600"/>
      <name val="TH SarabunPSK"/>
      <family val="2"/>
    </font>
    <font>
      <b/>
      <sz val="12"/>
      <color rgb="FFFF0000"/>
      <name val="TH Sarabun New"/>
      <family val="2"/>
    </font>
    <font>
      <vertAlign val="superscript"/>
      <sz val="14"/>
      <color indexed="56"/>
      <name val="TH SarabunPSK"/>
      <family val="2"/>
    </font>
    <font>
      <vertAlign val="superscript"/>
      <sz val="20"/>
      <color rgb="FF0070C0"/>
      <name val="TH SarabunPSK"/>
      <family val="2"/>
    </font>
    <font>
      <b/>
      <sz val="10"/>
      <name val="TH SarabunPSK"/>
      <family val="2"/>
    </font>
    <font>
      <sz val="13"/>
      <color rgb="FF0070C0"/>
      <name val="TH SarabunPSK"/>
      <family val="2"/>
    </font>
    <font>
      <b/>
      <sz val="13"/>
      <color rgb="FF002060"/>
      <name val="TH SarabunPSK"/>
      <family val="2"/>
    </font>
    <font>
      <b/>
      <sz val="13"/>
      <color rgb="FF0070C0"/>
      <name val="TH SarabunPSK"/>
      <family val="2"/>
    </font>
    <font>
      <b/>
      <sz val="14"/>
      <color theme="5" tint="-0.499984740745262"/>
      <name val="Angsana New"/>
      <family val="1"/>
    </font>
    <font>
      <b/>
      <sz val="16"/>
      <color rgb="FF006600"/>
      <name val="Angsana New"/>
      <family val="1"/>
    </font>
    <font>
      <sz val="13"/>
      <color rgb="FF00B050"/>
      <name val="TH SarabunPSK"/>
      <family val="2"/>
    </font>
    <font>
      <b/>
      <sz val="11"/>
      <color rgb="FFFF0000"/>
      <name val="TH Sarabun New"/>
      <family val="2"/>
    </font>
    <font>
      <b/>
      <sz val="11"/>
      <color theme="5" tint="-0.499984740745262"/>
      <name val="TH Sarabun New"/>
      <family val="2"/>
    </font>
    <font>
      <b/>
      <sz val="10"/>
      <color rgb="FF002060"/>
      <name val="TH Sarabun New"/>
      <family val="2"/>
    </font>
    <font>
      <sz val="13"/>
      <color rgb="FF00B050"/>
      <name val="TH Sarabun New"/>
      <family val="2"/>
    </font>
    <font>
      <sz val="13"/>
      <color rgb="FF0070C0"/>
      <name val="TH Sarabun New"/>
      <family val="2"/>
    </font>
    <font>
      <vertAlign val="superscript"/>
      <sz val="16"/>
      <color rgb="FF00B050"/>
      <name val="TH SarabunPSK"/>
      <family val="2"/>
    </font>
    <font>
      <b/>
      <sz val="13"/>
      <color rgb="FF002060"/>
      <name val="TH Sarabun New"/>
      <family val="2"/>
    </font>
    <font>
      <b/>
      <sz val="12"/>
      <color rgb="FF0070C0"/>
      <name val="TH Sarabun New"/>
      <family val="2"/>
    </font>
    <font>
      <b/>
      <vertAlign val="superscript"/>
      <sz val="15"/>
      <color indexed="30"/>
      <name val="TH SarabunPSK"/>
      <family val="2"/>
    </font>
    <font>
      <sz val="12"/>
      <color theme="1"/>
      <name val="TH SarabunPSK"/>
      <family val="2"/>
    </font>
    <font>
      <b/>
      <sz val="16"/>
      <color rgb="FF006600"/>
      <name val="Arial Narrow"/>
      <family val="2"/>
    </font>
    <font>
      <b/>
      <sz val="20"/>
      <color rgb="FF0070C0"/>
      <name val="TH SarabunPSK"/>
      <family val="2"/>
    </font>
    <font>
      <b/>
      <vertAlign val="superscript"/>
      <sz val="16"/>
      <color rgb="FF002060"/>
      <name val="Arial Narrow"/>
      <family val="2"/>
    </font>
    <font>
      <b/>
      <vertAlign val="superscript"/>
      <sz val="15"/>
      <color rgb="FF002060"/>
      <name val="TH SarabunPSK"/>
      <family val="2"/>
    </font>
    <font>
      <b/>
      <sz val="16"/>
      <color rgb="FF002060"/>
      <name val="Angsana New"/>
      <family val="1"/>
    </font>
    <font>
      <b/>
      <sz val="11"/>
      <color rgb="FF002060"/>
      <name val="TH Sarabun New"/>
      <family val="2"/>
    </font>
    <font>
      <b/>
      <sz val="14"/>
      <color rgb="FF002060"/>
      <name val="Angsana New"/>
      <family val="1"/>
    </font>
    <font>
      <b/>
      <vertAlign val="superscript"/>
      <sz val="18"/>
      <color rgb="FF006600"/>
      <name val="TH SarabunPSK"/>
      <family val="2"/>
    </font>
    <font>
      <b/>
      <vertAlign val="superscript"/>
      <sz val="18"/>
      <color rgb="FF0070C0"/>
      <name val="TH SarabunPSK"/>
      <family val="2"/>
    </font>
    <font>
      <b/>
      <vertAlign val="superscript"/>
      <sz val="18"/>
      <color theme="5" tint="-0.499984740745262"/>
      <name val="TH SarabunPSK"/>
      <family val="2"/>
    </font>
    <font>
      <b/>
      <vertAlign val="superscript"/>
      <sz val="11"/>
      <color rgb="FF0070C0"/>
      <name val="Sitka Text"/>
    </font>
    <font>
      <b/>
      <vertAlign val="superscript"/>
      <sz val="18"/>
      <color theme="0"/>
      <name val="TH SarabunPSK"/>
      <family val="2"/>
    </font>
    <font>
      <b/>
      <vertAlign val="superscript"/>
      <sz val="11"/>
      <name val="Sitka Text"/>
    </font>
    <font>
      <b/>
      <sz val="16"/>
      <color rgb="FF006600"/>
      <name val="TH SarabunPSK"/>
      <family val="2"/>
    </font>
    <font>
      <b/>
      <sz val="12"/>
      <color rgb="FF006600"/>
      <name val="Sitka Text"/>
    </font>
    <font>
      <b/>
      <sz val="12"/>
      <color theme="0"/>
      <name val="TH SarabunPSK"/>
      <family val="2"/>
    </font>
    <font>
      <b/>
      <sz val="12"/>
      <name val="Angsana New"/>
      <family val="1"/>
    </font>
    <font>
      <sz val="12"/>
      <name val="Sitka Text"/>
    </font>
    <font>
      <b/>
      <sz val="12"/>
      <color indexed="49"/>
      <name val="TH SarabunPSK"/>
      <family val="2"/>
    </font>
    <font>
      <b/>
      <vertAlign val="superscript"/>
      <sz val="18"/>
      <color rgb="FF7030A0"/>
      <name val="TH SarabunPSK"/>
      <family val="2"/>
    </font>
    <font>
      <b/>
      <sz val="11"/>
      <name val="TH SarabunPSK"/>
      <family val="2"/>
    </font>
    <font>
      <b/>
      <sz val="11"/>
      <name val="TH Sarabun New"/>
      <family val="2"/>
    </font>
    <font>
      <b/>
      <sz val="10"/>
      <color theme="5" tint="-0.499984740745262"/>
      <name val="TH Sarabun New"/>
      <family val="2"/>
    </font>
    <font>
      <sz val="11"/>
      <name val="Calibri"/>
      <family val="2"/>
      <charset val="222"/>
      <scheme val="minor"/>
    </font>
    <font>
      <sz val="11"/>
      <name val="TH SarabunPSK"/>
      <family val="2"/>
    </font>
    <font>
      <b/>
      <sz val="13"/>
      <name val="TH SarabunPSK"/>
      <family val="2"/>
    </font>
    <font>
      <b/>
      <vertAlign val="superscript"/>
      <sz val="11"/>
      <name val="TH SarabunPSK"/>
      <family val="2"/>
    </font>
    <font>
      <b/>
      <vertAlign val="superscript"/>
      <sz val="17"/>
      <name val="TH SarabunPSK"/>
      <family val="2"/>
    </font>
    <font>
      <b/>
      <sz val="12"/>
      <color rgb="FF002060"/>
      <name val="Arial Narrow"/>
      <family val="2"/>
    </font>
    <font>
      <b/>
      <vertAlign val="superscript"/>
      <sz val="14"/>
      <color rgb="FF002060"/>
      <name val="Sitka Text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double">
        <color rgb="FF0070C0"/>
      </bottom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/>
      <right/>
      <top style="medium">
        <color rgb="FF0070C0"/>
      </top>
      <bottom style="double">
        <color rgb="FF0070C0"/>
      </bottom>
      <diagonal/>
    </border>
    <border>
      <left style="thin">
        <color indexed="64"/>
      </left>
      <right/>
      <top style="medium">
        <color rgb="FF0070C0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slantDashDot">
        <color rgb="FF00B050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/>
      <right style="thin">
        <color indexed="64"/>
      </right>
      <top style="medium">
        <color rgb="FF0070C0"/>
      </top>
      <bottom style="double">
        <color rgb="FF0070C0"/>
      </bottom>
      <diagonal/>
    </border>
    <border>
      <left style="thin">
        <color indexed="64"/>
      </left>
      <right/>
      <top/>
      <bottom style="double">
        <color rgb="FF0070C0"/>
      </bottom>
      <diagonal/>
    </border>
    <border>
      <left/>
      <right style="thin">
        <color indexed="64"/>
      </right>
      <top/>
      <bottom style="double">
        <color rgb="FF0070C0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/>
      <diagonal/>
    </border>
    <border>
      <left style="slantDashDot">
        <color rgb="FF00B050"/>
      </left>
      <right style="slantDashDot">
        <color rgb="FF00B050"/>
      </right>
      <top style="thin">
        <color indexed="64"/>
      </top>
      <bottom/>
      <diagonal/>
    </border>
    <border>
      <left style="thin">
        <color indexed="64"/>
      </left>
      <right style="slantDashDot">
        <color rgb="FF00B050"/>
      </right>
      <top/>
      <bottom/>
      <diagonal/>
    </border>
    <border>
      <left style="slantDashDot">
        <color rgb="FF00B050"/>
      </left>
      <right style="slantDashDot">
        <color rgb="FF00B050"/>
      </right>
      <top/>
      <bottom/>
      <diagonal/>
    </border>
    <border>
      <left style="thin">
        <color indexed="64"/>
      </left>
      <right style="slantDashDot">
        <color rgb="FF00B050"/>
      </right>
      <top/>
      <bottom style="thin">
        <color indexed="64"/>
      </bottom>
      <diagonal/>
    </border>
    <border>
      <left style="slantDashDot">
        <color rgb="FF00B050"/>
      </left>
      <right style="slantDashDot">
        <color rgb="FF00B05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 style="slantDashDot">
        <color rgb="FF00B050"/>
      </left>
      <right style="slantDashDot">
        <color rgb="FF00B050"/>
      </right>
      <top style="medium">
        <color rgb="FF0070C0"/>
      </top>
      <bottom style="double">
        <color rgb="FF0070C0"/>
      </bottom>
      <diagonal/>
    </border>
    <border>
      <left/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medium">
        <color rgb="FF0070C0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rgb="FF0070C0"/>
      </top>
      <bottom style="medium">
        <color rgb="FF0070C0"/>
      </bottom>
      <diagonal/>
    </border>
    <border>
      <left style="thin">
        <color indexed="64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thin">
        <color indexed="64"/>
      </right>
      <top style="double">
        <color rgb="FF0070C0"/>
      </top>
      <bottom style="double">
        <color rgb="FF0070C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medium">
        <color rgb="FF7030A0"/>
      </left>
      <right style="medium">
        <color rgb="FF7030A0"/>
      </right>
      <top style="medium">
        <color rgb="FF0070C0"/>
      </top>
      <bottom style="double">
        <color rgb="FF0070C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thin">
        <color rgb="FF0070C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0070C0"/>
      </bottom>
      <diagonal/>
    </border>
    <border>
      <left style="medium">
        <color rgb="FF7030A0"/>
      </left>
      <right style="medium">
        <color rgb="FF7030A0"/>
      </right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double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rgb="FF7030A0"/>
      </right>
      <top style="double">
        <color rgb="FF0070C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double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rgb="FF0070C0"/>
      </top>
      <bottom/>
      <diagonal/>
    </border>
    <border>
      <left/>
      <right style="thin">
        <color indexed="64"/>
      </right>
      <top style="thin">
        <color theme="7" tint="-0.499984740745262"/>
      </top>
      <bottom style="medium">
        <color rgb="FF0070C0"/>
      </bottom>
      <diagonal/>
    </border>
    <border>
      <left style="slantDashDot">
        <color rgb="FF00B050"/>
      </left>
      <right/>
      <top style="thin">
        <color indexed="64"/>
      </top>
      <bottom style="thin">
        <color indexed="64"/>
      </bottom>
      <diagonal/>
    </border>
    <border>
      <left/>
      <right style="slantDashDot">
        <color rgb="FF00B050"/>
      </right>
      <top/>
      <bottom/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slantDashDot">
        <color rgb="FF00B050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/>
      <bottom style="medium">
        <color rgb="FF0070C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/>
      <diagonal/>
    </border>
    <border>
      <left style="slantDashDot">
        <color rgb="FF00B05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double">
        <color rgb="FF0070C0"/>
      </top>
      <bottom/>
      <diagonal/>
    </border>
    <border>
      <left style="slantDashDot">
        <color rgb="FF00B050"/>
      </left>
      <right/>
      <top style="medium">
        <color rgb="FF0070C0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/>
      <right style="slantDashDot">
        <color rgb="FF00B050"/>
      </right>
      <top style="medium">
        <color rgb="FF0070C0"/>
      </top>
      <bottom style="double">
        <color rgb="FF0070C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7030A0"/>
      </left>
      <right style="medium">
        <color rgb="FF7030A0"/>
      </right>
      <top style="double">
        <color rgb="FF0070C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medium">
        <color rgb="FF0070C0"/>
      </top>
      <bottom style="double">
        <color rgb="FF0070C0"/>
      </bottom>
      <diagonal/>
    </border>
  </borders>
  <cellStyleXfs count="8">
    <xf numFmtId="0" fontId="0" fillId="0" borderId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80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9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4" applyAlignment="1">
      <alignment vertical="center"/>
    </xf>
    <xf numFmtId="0" fontId="0" fillId="0" borderId="0" xfId="0" applyAlignment="1">
      <alignment horizontal="center"/>
    </xf>
    <xf numFmtId="164" fontId="5" fillId="0" borderId="1" xfId="1" applyFont="1" applyFill="1" applyBorder="1" applyAlignment="1">
      <alignment horizontal="center" vertical="top" wrapText="1" shrinkToFit="1"/>
    </xf>
    <xf numFmtId="17" fontId="11" fillId="0" borderId="1" xfId="4" applyNumberFormat="1" applyFont="1" applyFill="1" applyBorder="1" applyAlignment="1">
      <alignment horizontal="center" vertical="top" wrapText="1" shrinkToFit="1"/>
    </xf>
    <xf numFmtId="0" fontId="3" fillId="0" borderId="1" xfId="4" applyFont="1" applyFill="1" applyBorder="1" applyAlignment="1">
      <alignment horizontal="center" vertical="top" wrapText="1" shrinkToFit="1"/>
    </xf>
    <xf numFmtId="0" fontId="38" fillId="0" borderId="0" xfId="0" applyFont="1" applyAlignment="1">
      <alignment wrapText="1" shrinkToFit="1"/>
    </xf>
    <xf numFmtId="17" fontId="8" fillId="0" borderId="8" xfId="4" applyNumberFormat="1" applyFont="1" applyFill="1" applyBorder="1" applyAlignment="1">
      <alignment horizontal="center" vertical="top"/>
    </xf>
    <xf numFmtId="0" fontId="2" fillId="0" borderId="8" xfId="4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center"/>
    </xf>
    <xf numFmtId="164" fontId="5" fillId="0" borderId="8" xfId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 shrinkToFit="1"/>
    </xf>
    <xf numFmtId="0" fontId="29" fillId="0" borderId="0" xfId="0" applyFont="1" applyFill="1"/>
    <xf numFmtId="167" fontId="14" fillId="0" borderId="1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7" fontId="14" fillId="2" borderId="0" xfId="0" applyNumberFormat="1" applyFont="1" applyFill="1" applyAlignment="1">
      <alignment horizontal="center"/>
    </xf>
    <xf numFmtId="0" fontId="14" fillId="0" borderId="0" xfId="0" applyFont="1"/>
    <xf numFmtId="167" fontId="14" fillId="0" borderId="0" xfId="0" applyNumberFormat="1" applyFont="1"/>
    <xf numFmtId="3" fontId="14" fillId="0" borderId="0" xfId="0" applyNumberFormat="1" applyFont="1"/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9" fontId="18" fillId="0" borderId="5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44" fillId="3" borderId="5" xfId="0" applyNumberFormat="1" applyFont="1" applyFill="1" applyBorder="1" applyAlignment="1">
      <alignment horizontal="center"/>
    </xf>
    <xf numFmtId="167" fontId="45" fillId="3" borderId="5" xfId="0" applyNumberFormat="1" applyFont="1" applyFill="1" applyBorder="1" applyAlignment="1">
      <alignment horizontal="center"/>
    </xf>
    <xf numFmtId="168" fontId="14" fillId="0" borderId="0" xfId="0" applyNumberFormat="1" applyFont="1"/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9" fontId="14" fillId="0" borderId="0" xfId="0" applyNumberFormat="1" applyFont="1"/>
    <xf numFmtId="0" fontId="20" fillId="0" borderId="0" xfId="0" applyFont="1"/>
    <xf numFmtId="167" fontId="20" fillId="0" borderId="1" xfId="0" applyNumberFormat="1" applyFont="1" applyBorder="1" applyAlignment="1">
      <alignment horizontal="center" vertical="center" shrinkToFit="1"/>
    </xf>
    <xf numFmtId="167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168" fontId="21" fillId="0" borderId="1" xfId="1" applyNumberFormat="1" applyFont="1" applyFill="1" applyBorder="1" applyAlignment="1">
      <alignment vertical="center" shrinkToFit="1"/>
    </xf>
    <xf numFmtId="0" fontId="15" fillId="0" borderId="0" xfId="0" applyFont="1"/>
    <xf numFmtId="167" fontId="15" fillId="0" borderId="0" xfId="0" applyNumberFormat="1" applyFont="1" applyBorder="1" applyAlignment="1">
      <alignment horizontal="left"/>
    </xf>
    <xf numFmtId="167" fontId="15" fillId="0" borderId="0" xfId="0" applyNumberFormat="1" applyFont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/>
    </xf>
    <xf numFmtId="167" fontId="15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/>
    </xf>
    <xf numFmtId="0" fontId="2" fillId="0" borderId="0" xfId="0" applyFont="1"/>
    <xf numFmtId="167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0" xfId="0" applyNumberFormat="1" applyFont="1"/>
    <xf numFmtId="169" fontId="2" fillId="0" borderId="0" xfId="0" applyNumberFormat="1" applyFont="1"/>
    <xf numFmtId="0" fontId="40" fillId="0" borderId="0" xfId="0" applyFont="1" applyFill="1"/>
    <xf numFmtId="0" fontId="54" fillId="4" borderId="1" xfId="3" applyNumberFormat="1" applyFont="1" applyFill="1" applyBorder="1" applyAlignment="1">
      <alignment horizontal="center" wrapText="1" shrinkToFit="1"/>
    </xf>
    <xf numFmtId="1" fontId="54" fillId="4" borderId="1" xfId="3" applyNumberFormat="1" applyFont="1" applyFill="1" applyBorder="1" applyAlignment="1">
      <alignment horizontal="center" wrapText="1" shrinkToFit="1"/>
    </xf>
    <xf numFmtId="0" fontId="0" fillId="0" borderId="0" xfId="0" applyAlignment="1"/>
    <xf numFmtId="0" fontId="55" fillId="4" borderId="1" xfId="3" applyNumberFormat="1" applyFont="1" applyFill="1" applyBorder="1" applyAlignment="1">
      <alignment horizontal="center" vertical="top" wrapText="1" shrinkToFit="1"/>
    </xf>
    <xf numFmtId="1" fontId="55" fillId="4" borderId="1" xfId="3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left" vertical="center"/>
    </xf>
    <xf numFmtId="0" fontId="54" fillId="4" borderId="1" xfId="3" applyNumberFormat="1" applyFont="1" applyFill="1" applyBorder="1" applyAlignment="1">
      <alignment horizontal="center" vertical="top" wrapText="1" shrinkToFit="1"/>
    </xf>
    <xf numFmtId="1" fontId="54" fillId="4" borderId="1" xfId="3" applyNumberFormat="1" applyFont="1" applyFill="1" applyBorder="1" applyAlignment="1">
      <alignment horizontal="left" vertical="top" wrapText="1" shrinkToFit="1"/>
    </xf>
    <xf numFmtId="0" fontId="56" fillId="4" borderId="1" xfId="3" applyNumberFormat="1" applyFont="1" applyFill="1" applyBorder="1" applyAlignment="1">
      <alignment horizontal="center" vertical="top" wrapText="1" shrinkToFit="1"/>
    </xf>
    <xf numFmtId="1" fontId="56" fillId="4" borderId="1" xfId="3" applyNumberFormat="1" applyFont="1" applyFill="1" applyBorder="1" applyAlignment="1">
      <alignment horizontal="left" vertical="top" wrapText="1" shrinkToFit="1"/>
    </xf>
    <xf numFmtId="0" fontId="22" fillId="4" borderId="1" xfId="3" applyNumberFormat="1" applyFont="1" applyFill="1" applyBorder="1" applyAlignment="1">
      <alignment horizontal="center" vertical="top" wrapText="1" shrinkToFit="1"/>
    </xf>
    <xf numFmtId="1" fontId="22" fillId="4" borderId="1" xfId="3" applyNumberFormat="1" applyFont="1" applyFill="1" applyBorder="1" applyAlignment="1">
      <alignment horizontal="left" vertical="top" wrapText="1" shrinkToFit="1"/>
    </xf>
    <xf numFmtId="0" fontId="57" fillId="4" borderId="0" xfId="0" applyNumberFormat="1" applyFont="1" applyFill="1" applyAlignment="1">
      <alignment horizontal="center"/>
    </xf>
    <xf numFmtId="1" fontId="57" fillId="4" borderId="0" xfId="0" applyNumberFormat="1" applyFont="1" applyFill="1" applyAlignment="1">
      <alignment vertical="center"/>
    </xf>
    <xf numFmtId="17" fontId="34" fillId="0" borderId="21" xfId="4" applyNumberFormat="1" applyFont="1" applyFill="1" applyBorder="1" applyAlignment="1">
      <alignment horizontal="center" vertical="top" shrinkToFit="1"/>
    </xf>
    <xf numFmtId="0" fontId="34" fillId="0" borderId="21" xfId="4" applyFont="1" applyFill="1" applyBorder="1" applyAlignment="1">
      <alignment horizontal="center" vertical="top" wrapText="1" shrinkToFit="1"/>
    </xf>
    <xf numFmtId="164" fontId="2" fillId="0" borderId="0" xfId="1" applyFont="1"/>
    <xf numFmtId="0" fontId="17" fillId="0" borderId="2" xfId="0" applyFont="1" applyFill="1" applyBorder="1" applyAlignment="1">
      <alignment vertical="top" wrapText="1" shrinkToFit="1"/>
    </xf>
    <xf numFmtId="1" fontId="66" fillId="0" borderId="11" xfId="3" applyNumberFormat="1" applyFont="1" applyFill="1" applyBorder="1" applyAlignment="1">
      <alignment horizontal="center" vertical="center" wrapText="1" shrinkToFit="1"/>
    </xf>
    <xf numFmtId="17" fontId="9" fillId="0" borderId="1" xfId="4" applyNumberFormat="1" applyFont="1" applyFill="1" applyBorder="1" applyAlignment="1">
      <alignment horizontal="center" vertical="top" shrinkToFit="1"/>
    </xf>
    <xf numFmtId="0" fontId="9" fillId="0" borderId="1" xfId="4" applyFont="1" applyFill="1" applyBorder="1" applyAlignment="1">
      <alignment horizontal="center" vertical="top" wrapText="1" shrinkToFit="1"/>
    </xf>
    <xf numFmtId="3" fontId="4" fillId="0" borderId="1" xfId="4" applyNumberFormat="1" applyFont="1" applyFill="1" applyBorder="1" applyAlignment="1">
      <alignment horizontal="center" vertical="top" shrinkToFit="1"/>
    </xf>
    <xf numFmtId="3" fontId="4" fillId="0" borderId="1" xfId="4" applyNumberFormat="1" applyFont="1" applyFill="1" applyBorder="1" applyAlignment="1">
      <alignment horizontal="center" vertical="top" wrapText="1" shrinkToFit="1"/>
    </xf>
    <xf numFmtId="0" fontId="12" fillId="0" borderId="1" xfId="4" applyFont="1" applyFill="1" applyBorder="1" applyAlignment="1">
      <alignment vertical="top" wrapText="1" shrinkToFit="1"/>
    </xf>
    <xf numFmtId="0" fontId="4" fillId="0" borderId="1" xfId="4" applyNumberFormat="1" applyFont="1" applyFill="1" applyBorder="1" applyAlignment="1">
      <alignment horizontal="center" vertical="top" shrinkToFit="1"/>
    </xf>
    <xf numFmtId="17" fontId="12" fillId="0" borderId="1" xfId="4" applyNumberFormat="1" applyFont="1" applyFill="1" applyBorder="1" applyAlignment="1">
      <alignment horizontal="center" vertical="top" shrinkToFit="1"/>
    </xf>
    <xf numFmtId="3" fontId="4" fillId="0" borderId="2" xfId="4" applyNumberFormat="1" applyFont="1" applyFill="1" applyBorder="1" applyAlignment="1">
      <alignment horizontal="center" vertical="top" wrapText="1" shrinkToFit="1"/>
    </xf>
    <xf numFmtId="167" fontId="65" fillId="2" borderId="0" xfId="0" applyNumberFormat="1" applyFont="1" applyFill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7" fontId="61" fillId="0" borderId="1" xfId="0" applyNumberFormat="1" applyFont="1" applyFill="1" applyBorder="1" applyAlignment="1">
      <alignment horizontal="center"/>
    </xf>
    <xf numFmtId="167" fontId="49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52" fillId="0" borderId="0" xfId="0" applyNumberFormat="1" applyFont="1" applyFill="1" applyBorder="1" applyAlignment="1">
      <alignment horizontal="center"/>
    </xf>
    <xf numFmtId="169" fontId="15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7" fontId="49" fillId="3" borderId="5" xfId="0" applyNumberFormat="1" applyFont="1" applyFill="1" applyBorder="1" applyAlignment="1">
      <alignment horizontal="center" vertical="center"/>
    </xf>
    <xf numFmtId="167" fontId="52" fillId="3" borderId="5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top" wrapText="1" shrinkToFit="1"/>
    </xf>
    <xf numFmtId="167" fontId="51" fillId="2" borderId="0" xfId="0" applyNumberFormat="1" applyFont="1" applyFill="1" applyAlignment="1">
      <alignment horizontal="center"/>
    </xf>
    <xf numFmtId="0" fontId="36" fillId="0" borderId="2" xfId="0" applyFont="1" applyFill="1" applyBorder="1" applyAlignment="1">
      <alignment horizontal="center" vertical="top" wrapText="1" shrinkToFit="1"/>
    </xf>
    <xf numFmtId="164" fontId="62" fillId="0" borderId="15" xfId="3" applyFont="1" applyFill="1" applyBorder="1" applyAlignment="1">
      <alignment horizontal="center" vertical="center" wrapText="1" shrinkToFit="1"/>
    </xf>
    <xf numFmtId="3" fontId="24" fillId="0" borderId="0" xfId="3" applyNumberFormat="1" applyFont="1" applyFill="1" applyBorder="1" applyAlignment="1">
      <alignment horizontal="center" vertical="center"/>
    </xf>
    <xf numFmtId="3" fontId="25" fillId="0" borderId="7" xfId="4" applyNumberFormat="1" applyFont="1" applyFill="1" applyBorder="1" applyAlignment="1">
      <alignment horizontal="center" vertical="center" wrapText="1" shrinkToFit="1"/>
    </xf>
    <xf numFmtId="3" fontId="24" fillId="0" borderId="0" xfId="3" applyNumberFormat="1" applyFont="1" applyFill="1" applyBorder="1" applyAlignment="1">
      <alignment vertical="center"/>
    </xf>
    <xf numFmtId="164" fontId="1" fillId="0" borderId="0" xfId="2" applyFont="1" applyAlignment="1">
      <alignment vertical="center"/>
    </xf>
    <xf numFmtId="3" fontId="25" fillId="0" borderId="7" xfId="4" applyNumberFormat="1" applyFont="1" applyFill="1" applyBorder="1" applyAlignment="1">
      <alignment horizontal="center" vertical="center" wrapText="1"/>
    </xf>
    <xf numFmtId="3" fontId="25" fillId="0" borderId="7" xfId="4" applyNumberFormat="1" applyFont="1" applyFill="1" applyBorder="1" applyAlignment="1">
      <alignment vertical="center" wrapText="1" shrinkToFit="1"/>
    </xf>
    <xf numFmtId="164" fontId="67" fillId="0" borderId="11" xfId="3" applyFont="1" applyBorder="1" applyAlignment="1">
      <alignment horizontal="center" vertical="center" wrapText="1" shrinkToFit="1"/>
    </xf>
    <xf numFmtId="164" fontId="73" fillId="0" borderId="10" xfId="2" applyNumberFormat="1" applyFont="1" applyBorder="1" applyAlignment="1">
      <alignment horizontal="center" vertical="top" wrapText="1"/>
    </xf>
    <xf numFmtId="0" fontId="76" fillId="0" borderId="10" xfId="3" applyNumberFormat="1" applyFont="1" applyBorder="1" applyAlignment="1">
      <alignment horizontal="center" vertical="top" shrinkToFit="1"/>
    </xf>
    <xf numFmtId="164" fontId="9" fillId="5" borderId="10" xfId="3" applyFont="1" applyFill="1" applyBorder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164" fontId="23" fillId="0" borderId="31" xfId="3" applyFont="1" applyBorder="1" applyAlignment="1">
      <alignment horizontal="center" vertical="center" shrinkToFit="1"/>
    </xf>
    <xf numFmtId="164" fontId="67" fillId="0" borderId="16" xfId="3" applyFont="1" applyBorder="1" applyAlignment="1">
      <alignment horizontal="center" vertical="center" wrapText="1" shrinkToFit="1"/>
    </xf>
    <xf numFmtId="164" fontId="73" fillId="0" borderId="15" xfId="2" applyNumberFormat="1" applyFont="1" applyBorder="1" applyAlignment="1">
      <alignment horizontal="center" vertical="top" wrapText="1"/>
    </xf>
    <xf numFmtId="164" fontId="75" fillId="0" borderId="10" xfId="3" applyFont="1" applyBorder="1" applyAlignment="1">
      <alignment horizontal="center" vertical="center" shrinkToFit="1"/>
    </xf>
    <xf numFmtId="0" fontId="76" fillId="0" borderId="15" xfId="3" applyNumberFormat="1" applyFont="1" applyBorder="1" applyAlignment="1">
      <alignment horizontal="center" vertical="top" shrinkToFit="1"/>
    </xf>
    <xf numFmtId="164" fontId="9" fillId="0" borderId="15" xfId="3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164" fontId="23" fillId="0" borderId="33" xfId="3" applyFont="1" applyBorder="1" applyAlignment="1">
      <alignment horizontal="center" vertical="center" shrinkToFit="1"/>
    </xf>
    <xf numFmtId="164" fontId="80" fillId="0" borderId="15" xfId="2" applyNumberFormat="1" applyFont="1" applyBorder="1" applyAlignment="1">
      <alignment horizontal="center" vertical="top" wrapText="1"/>
    </xf>
    <xf numFmtId="164" fontId="75" fillId="0" borderId="15" xfId="3" applyFont="1" applyBorder="1" applyAlignment="1">
      <alignment horizontal="center" vertical="center" shrinkToFit="1"/>
    </xf>
    <xf numFmtId="0" fontId="76" fillId="0" borderId="15" xfId="3" applyNumberFormat="1" applyFont="1" applyBorder="1" applyAlignment="1">
      <alignment vertical="top" shrinkToFit="1"/>
    </xf>
    <xf numFmtId="0" fontId="62" fillId="0" borderId="14" xfId="4" applyFont="1" applyFill="1" applyBorder="1" applyAlignment="1">
      <alignment horizontal="center" vertical="center" wrapText="1"/>
    </xf>
    <xf numFmtId="0" fontId="62" fillId="0" borderId="16" xfId="4" applyFont="1" applyFill="1" applyBorder="1" applyAlignment="1">
      <alignment horizontal="center" vertical="center" wrapText="1"/>
    </xf>
    <xf numFmtId="164" fontId="62" fillId="0" borderId="2" xfId="3" applyFont="1" applyFill="1" applyBorder="1" applyAlignment="1">
      <alignment horizontal="center" vertical="center" wrapText="1" shrinkToFit="1"/>
    </xf>
    <xf numFmtId="164" fontId="23" fillId="0" borderId="35" xfId="3" applyFont="1" applyBorder="1" applyAlignment="1">
      <alignment horizontal="center" vertical="top" shrinkToFit="1"/>
    </xf>
    <xf numFmtId="164" fontId="67" fillId="0" borderId="13" xfId="3" applyFont="1" applyBorder="1" applyAlignment="1">
      <alignment horizontal="center" vertical="center" wrapText="1" shrinkToFit="1"/>
    </xf>
    <xf numFmtId="164" fontId="80" fillId="0" borderId="2" xfId="2" applyNumberFormat="1" applyFont="1" applyBorder="1" applyAlignment="1">
      <alignment horizontal="center" vertical="center" wrapText="1"/>
    </xf>
    <xf numFmtId="164" fontId="75" fillId="0" borderId="2" xfId="3" applyFont="1" applyBorder="1" applyAlignment="1">
      <alignment horizontal="center" vertical="top" wrapText="1" shrinkToFit="1"/>
    </xf>
    <xf numFmtId="164" fontId="75" fillId="0" borderId="2" xfId="3" applyFont="1" applyBorder="1" applyAlignment="1">
      <alignment horizontal="center" vertical="center" shrinkToFit="1"/>
    </xf>
    <xf numFmtId="0" fontId="76" fillId="0" borderId="2" xfId="3" applyNumberFormat="1" applyFont="1" applyBorder="1" applyAlignment="1">
      <alignment vertical="top" shrinkToFit="1"/>
    </xf>
    <xf numFmtId="0" fontId="62" fillId="0" borderId="12" xfId="4" applyFont="1" applyFill="1" applyBorder="1" applyAlignment="1">
      <alignment horizontal="center" vertical="center" wrapText="1"/>
    </xf>
    <xf numFmtId="0" fontId="62" fillId="0" borderId="13" xfId="4" applyFont="1" applyFill="1" applyBorder="1" applyAlignment="1">
      <alignment horizontal="center" vertical="center" wrapText="1"/>
    </xf>
    <xf numFmtId="3" fontId="13" fillId="0" borderId="12" xfId="3" applyNumberFormat="1" applyFont="1" applyFill="1" applyBorder="1" applyAlignment="1">
      <alignment vertical="top" wrapText="1"/>
    </xf>
    <xf numFmtId="164" fontId="23" fillId="0" borderId="35" xfId="3" applyFont="1" applyBorder="1" applyAlignment="1">
      <alignment horizontal="center" vertical="center" shrinkToFit="1"/>
    </xf>
    <xf numFmtId="164" fontId="73" fillId="0" borderId="2" xfId="2" applyNumberFormat="1" applyFont="1" applyBorder="1" applyAlignment="1">
      <alignment vertical="center" wrapText="1"/>
    </xf>
    <xf numFmtId="0" fontId="58" fillId="0" borderId="10" xfId="4" applyFont="1" applyFill="1" applyBorder="1" applyAlignment="1">
      <alignment horizontal="center" vertical="center" wrapText="1"/>
    </xf>
    <xf numFmtId="0" fontId="58" fillId="0" borderId="10" xfId="4" applyFont="1" applyFill="1" applyBorder="1" applyAlignment="1">
      <alignment horizontal="center" vertical="center" wrapText="1" shrinkToFit="1"/>
    </xf>
    <xf numFmtId="164" fontId="83" fillId="0" borderId="35" xfId="2" applyNumberFormat="1" applyFont="1" applyBorder="1" applyAlignment="1">
      <alignment horizontal="center" vertical="center"/>
    </xf>
    <xf numFmtId="164" fontId="67" fillId="0" borderId="3" xfId="2" applyNumberFormat="1" applyFont="1" applyBorder="1" applyAlignment="1">
      <alignment horizontal="center" vertical="center"/>
    </xf>
    <xf numFmtId="164" fontId="80" fillId="0" borderId="1" xfId="2" applyNumberFormat="1" applyFont="1" applyBorder="1" applyAlignment="1">
      <alignment horizontal="center" vertical="top"/>
    </xf>
    <xf numFmtId="4" fontId="84" fillId="0" borderId="4" xfId="2" applyNumberFormat="1" applyFont="1" applyBorder="1" applyAlignment="1">
      <alignment vertical="top"/>
    </xf>
    <xf numFmtId="0" fontId="76" fillId="0" borderId="2" xfId="2" applyNumberFormat="1" applyFont="1" applyBorder="1" applyAlignment="1">
      <alignment horizontal="center" vertical="top"/>
    </xf>
    <xf numFmtId="164" fontId="78" fillId="0" borderId="2" xfId="2" applyNumberFormat="1" applyFont="1" applyFill="1" applyBorder="1" applyAlignment="1">
      <alignment horizontal="center" vertical="center"/>
    </xf>
    <xf numFmtId="164" fontId="9" fillId="0" borderId="2" xfId="3" applyFont="1" applyFill="1" applyBorder="1" applyAlignment="1">
      <alignment horizontal="center" vertical="center" wrapText="1" shrinkToFit="1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17" fontId="11" fillId="0" borderId="1" xfId="4" applyNumberFormat="1" applyFont="1" applyFill="1" applyBorder="1" applyAlignment="1">
      <alignment horizontal="center" vertical="top" shrinkToFit="1"/>
    </xf>
    <xf numFmtId="0" fontId="11" fillId="0" borderId="1" xfId="4" applyFont="1" applyFill="1" applyBorder="1" applyAlignment="1">
      <alignment horizontal="center" vertical="top" wrapText="1" shrinkToFit="1"/>
    </xf>
    <xf numFmtId="164" fontId="32" fillId="0" borderId="2" xfId="3" applyFont="1" applyFill="1" applyBorder="1" applyAlignment="1">
      <alignment horizontal="left" vertical="top" wrapText="1" shrinkToFit="1"/>
    </xf>
    <xf numFmtId="164" fontId="3" fillId="0" borderId="25" xfId="2" applyNumberFormat="1" applyFont="1" applyBorder="1" applyAlignment="1">
      <alignment vertical="center"/>
    </xf>
    <xf numFmtId="4" fontId="80" fillId="0" borderId="1" xfId="0" applyNumberFormat="1" applyFont="1" applyBorder="1" applyAlignment="1">
      <alignment horizontal="center" vertical="top"/>
    </xf>
    <xf numFmtId="4" fontId="85" fillId="0" borderId="1" xfId="0" applyNumberFormat="1" applyFont="1" applyBorder="1" applyAlignment="1">
      <alignment horizontal="center" vertical="top"/>
    </xf>
    <xf numFmtId="0" fontId="76" fillId="0" borderId="1" xfId="2" applyNumberFormat="1" applyFont="1" applyBorder="1" applyAlignment="1">
      <alignment horizontal="center" vertical="top"/>
    </xf>
    <xf numFmtId="4" fontId="60" fillId="0" borderId="10" xfId="2" applyNumberFormat="1" applyFont="1" applyBorder="1" applyAlignment="1">
      <alignment horizontal="center" vertical="top"/>
    </xf>
    <xf numFmtId="4" fontId="86" fillId="0" borderId="10" xfId="2" applyNumberFormat="1" applyFont="1" applyBorder="1" applyAlignment="1">
      <alignment horizontal="center" vertical="top"/>
    </xf>
    <xf numFmtId="164" fontId="2" fillId="0" borderId="14" xfId="3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12" fillId="0" borderId="1" xfId="4" applyFont="1" applyFill="1" applyBorder="1" applyAlignment="1">
      <alignment horizontal="center" vertical="top" wrapText="1" shrinkToFit="1"/>
    </xf>
    <xf numFmtId="0" fontId="88" fillId="0" borderId="2" xfId="0" applyFont="1" applyFill="1" applyBorder="1" applyAlignment="1">
      <alignment vertical="top" wrapText="1" shrinkToFit="1"/>
    </xf>
    <xf numFmtId="164" fontId="3" fillId="0" borderId="25" xfId="2" applyNumberFormat="1" applyFont="1" applyBorder="1" applyAlignment="1">
      <alignment vertical="top"/>
    </xf>
    <xf numFmtId="4" fontId="76" fillId="0" borderId="1" xfId="0" applyNumberFormat="1" applyFont="1" applyBorder="1" applyAlignment="1">
      <alignment horizontal="center" vertical="top"/>
    </xf>
    <xf numFmtId="0" fontId="12" fillId="0" borderId="2" xfId="4" applyFont="1" applyFill="1" applyBorder="1" applyAlignment="1">
      <alignment horizontal="center" vertical="top" wrapText="1" shrinkToFit="1"/>
    </xf>
    <xf numFmtId="0" fontId="92" fillId="0" borderId="1" xfId="4" applyFont="1" applyFill="1" applyBorder="1" applyAlignment="1">
      <alignment vertical="top" wrapText="1" shrinkToFit="1"/>
    </xf>
    <xf numFmtId="164" fontId="67" fillId="0" borderId="3" xfId="2" applyNumberFormat="1" applyFont="1" applyBorder="1" applyAlignment="1">
      <alignment vertical="top"/>
    </xf>
    <xf numFmtId="4" fontId="93" fillId="0" borderId="1" xfId="0" applyNumberFormat="1" applyFont="1" applyBorder="1" applyAlignment="1">
      <alignment horizontal="center" vertical="top"/>
    </xf>
    <xf numFmtId="0" fontId="70" fillId="0" borderId="2" xfId="4" applyFont="1" applyFill="1" applyBorder="1" applyAlignment="1">
      <alignment horizontal="center" vertical="top" wrapText="1" shrinkToFit="1"/>
    </xf>
    <xf numFmtId="0" fontId="70" fillId="0" borderId="1" xfId="4" applyFont="1" applyFill="1" applyBorder="1" applyAlignment="1">
      <alignment vertical="top" wrapText="1" shrinkToFit="1"/>
    </xf>
    <xf numFmtId="164" fontId="59" fillId="0" borderId="2" xfId="3" applyFont="1" applyFill="1" applyBorder="1" applyAlignment="1">
      <alignment horizontal="left" vertical="top" wrapText="1"/>
    </xf>
    <xf numFmtId="0" fontId="91" fillId="0" borderId="1" xfId="2" applyNumberFormat="1" applyFont="1" applyBorder="1" applyAlignment="1">
      <alignment horizontal="left" vertical="top" wrapText="1"/>
    </xf>
    <xf numFmtId="4" fontId="86" fillId="0" borderId="1" xfId="2" applyNumberFormat="1" applyFont="1" applyBorder="1" applyAlignment="1">
      <alignment horizontal="center" vertical="top"/>
    </xf>
    <xf numFmtId="4" fontId="60" fillId="0" borderId="1" xfId="2" applyNumberFormat="1" applyFont="1" applyBorder="1" applyAlignment="1">
      <alignment horizontal="center" vertical="top"/>
    </xf>
    <xf numFmtId="4" fontId="85" fillId="0" borderId="1" xfId="0" applyNumberFormat="1" applyFont="1" applyFill="1" applyBorder="1" applyAlignment="1">
      <alignment horizontal="center" vertical="top"/>
    </xf>
    <xf numFmtId="4" fontId="86" fillId="0" borderId="10" xfId="2" applyNumberFormat="1" applyFont="1" applyFill="1" applyBorder="1" applyAlignment="1">
      <alignment horizontal="center" vertical="top"/>
    </xf>
    <xf numFmtId="4" fontId="76" fillId="0" borderId="21" xfId="0" applyNumberFormat="1" applyFont="1" applyBorder="1" applyAlignment="1">
      <alignment horizontal="center" vertical="top"/>
    </xf>
    <xf numFmtId="0" fontId="76" fillId="0" borderId="21" xfId="2" applyNumberFormat="1" applyFont="1" applyBorder="1" applyAlignment="1">
      <alignment horizontal="center" vertical="top"/>
    </xf>
    <xf numFmtId="4" fontId="86" fillId="0" borderId="21" xfId="2" applyNumberFormat="1" applyFont="1" applyBorder="1" applyAlignment="1">
      <alignment horizontal="center" vertical="top"/>
    </xf>
    <xf numFmtId="4" fontId="60" fillId="0" borderId="21" xfId="2" applyNumberFormat="1" applyFont="1" applyBorder="1" applyAlignment="1">
      <alignment horizontal="center" vertical="top"/>
    </xf>
    <xf numFmtId="17" fontId="58" fillId="0" borderId="19" xfId="4" applyNumberFormat="1" applyFont="1" applyFill="1" applyBorder="1" applyAlignment="1">
      <alignment horizontal="center" vertical="center" wrapText="1"/>
    </xf>
    <xf numFmtId="10" fontId="67" fillId="0" borderId="23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90" fillId="0" borderId="3" xfId="2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 shrinkToFit="1"/>
    </xf>
    <xf numFmtId="4" fontId="85" fillId="0" borderId="2" xfId="0" applyNumberFormat="1" applyFont="1" applyFill="1" applyBorder="1" applyAlignment="1">
      <alignment horizontal="center" vertical="top"/>
    </xf>
    <xf numFmtId="4" fontId="60" fillId="0" borderId="1" xfId="2" applyNumberFormat="1" applyFont="1" applyFill="1" applyBorder="1" applyAlignment="1">
      <alignment horizontal="center" vertical="top"/>
    </xf>
    <xf numFmtId="4" fontId="86" fillId="0" borderId="1" xfId="2" applyNumberFormat="1" applyFont="1" applyFill="1" applyBorder="1" applyAlignment="1">
      <alignment horizontal="center" vertical="top"/>
    </xf>
    <xf numFmtId="164" fontId="90" fillId="0" borderId="13" xfId="2" applyNumberFormat="1" applyFont="1" applyFill="1" applyBorder="1" applyAlignment="1">
      <alignment horizontal="center" vertical="top"/>
    </xf>
    <xf numFmtId="164" fontId="3" fillId="0" borderId="25" xfId="2" applyNumberFormat="1" applyFont="1" applyFill="1" applyBorder="1" applyAlignment="1">
      <alignment vertical="top"/>
    </xf>
    <xf numFmtId="4" fontId="31" fillId="0" borderId="1" xfId="0" applyNumberFormat="1" applyFont="1" applyFill="1" applyBorder="1" applyAlignment="1">
      <alignment horizontal="center" vertical="top"/>
    </xf>
    <xf numFmtId="4" fontId="96" fillId="0" borderId="21" xfId="0" applyNumberFormat="1" applyFont="1" applyBorder="1" applyAlignment="1">
      <alignment horizontal="center" vertical="top"/>
    </xf>
    <xf numFmtId="3" fontId="41" fillId="0" borderId="19" xfId="3" applyNumberFormat="1" applyFont="1" applyFill="1" applyBorder="1" applyAlignment="1">
      <alignment horizontal="center" vertical="center" shrinkToFit="1"/>
    </xf>
    <xf numFmtId="0" fontId="42" fillId="0" borderId="19" xfId="4" applyFont="1" applyFill="1" applyBorder="1" applyAlignment="1">
      <alignment horizontal="center" vertical="center" wrapText="1" shrinkToFit="1"/>
    </xf>
    <xf numFmtId="4" fontId="95" fillId="0" borderId="1" xfId="0" applyNumberFormat="1" applyFont="1" applyBorder="1" applyAlignment="1">
      <alignment horizontal="center" vertical="top"/>
    </xf>
    <xf numFmtId="0" fontId="33" fillId="0" borderId="1" xfId="4" applyFont="1" applyFill="1" applyBorder="1" applyAlignment="1">
      <alignment vertical="top" wrapText="1"/>
    </xf>
    <xf numFmtId="166" fontId="3" fillId="0" borderId="25" xfId="2" applyNumberFormat="1" applyFont="1" applyBorder="1" applyAlignment="1">
      <alignment horizontal="center" vertical="center"/>
    </xf>
    <xf numFmtId="164" fontId="3" fillId="0" borderId="33" xfId="2" applyNumberFormat="1" applyFont="1" applyBorder="1" applyAlignment="1">
      <alignment vertical="top"/>
    </xf>
    <xf numFmtId="164" fontId="2" fillId="0" borderId="14" xfId="3" applyFont="1" applyBorder="1" applyAlignment="1">
      <alignment horizontal="left" vertical="top"/>
    </xf>
    <xf numFmtId="3" fontId="43" fillId="0" borderId="44" xfId="3" applyNumberFormat="1" applyFont="1" applyFill="1" applyBorder="1" applyAlignment="1">
      <alignment horizontal="center" vertical="center" shrinkToFit="1"/>
    </xf>
    <xf numFmtId="166" fontId="4" fillId="0" borderId="41" xfId="2" applyNumberFormat="1" applyFont="1" applyBorder="1" applyAlignment="1">
      <alignment horizontal="center" vertical="center"/>
    </xf>
    <xf numFmtId="17" fontId="9" fillId="0" borderId="1" xfId="4" applyNumberFormat="1" applyFont="1" applyFill="1" applyBorder="1" applyAlignment="1">
      <alignment horizontal="center" vertical="top" wrapText="1" shrinkToFit="1"/>
    </xf>
    <xf numFmtId="3" fontId="89" fillId="0" borderId="43" xfId="3" applyNumberFormat="1" applyFont="1" applyFill="1" applyBorder="1" applyAlignment="1">
      <alignment horizontal="center" vertical="top" wrapText="1"/>
    </xf>
    <xf numFmtId="4" fontId="95" fillId="0" borderId="1" xfId="0" applyNumberFormat="1" applyFont="1" applyFill="1" applyBorder="1" applyAlignment="1">
      <alignment horizontal="center" vertical="top"/>
    </xf>
    <xf numFmtId="4" fontId="76" fillId="0" borderId="1" xfId="0" applyNumberFormat="1" applyFont="1" applyFill="1" applyBorder="1" applyAlignment="1">
      <alignment horizontal="center" vertical="top"/>
    </xf>
    <xf numFmtId="4" fontId="60" fillId="0" borderId="2" xfId="2" applyNumberFormat="1" applyFont="1" applyBorder="1" applyAlignment="1">
      <alignment horizontal="center" vertical="top"/>
    </xf>
    <xf numFmtId="4" fontId="100" fillId="0" borderId="1" xfId="0" applyNumberFormat="1" applyFont="1" applyBorder="1" applyAlignment="1">
      <alignment horizontal="center" vertical="top"/>
    </xf>
    <xf numFmtId="0" fontId="101" fillId="0" borderId="2" xfId="0" applyFont="1" applyFill="1" applyBorder="1" applyAlignment="1">
      <alignment vertical="top" wrapText="1" shrinkToFit="1"/>
    </xf>
    <xf numFmtId="17" fontId="9" fillId="5" borderId="1" xfId="4" applyNumberFormat="1" applyFont="1" applyFill="1" applyBorder="1" applyAlignment="1">
      <alignment horizontal="center" vertical="top" shrinkToFit="1"/>
    </xf>
    <xf numFmtId="4" fontId="76" fillId="0" borderId="2" xfId="0" applyNumberFormat="1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top" wrapText="1" shrinkToFit="1"/>
    </xf>
    <xf numFmtId="0" fontId="102" fillId="0" borderId="21" xfId="2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4" fontId="85" fillId="7" borderId="2" xfId="0" applyNumberFormat="1" applyFont="1" applyFill="1" applyBorder="1" applyAlignment="1">
      <alignment horizontal="center" vertical="top"/>
    </xf>
    <xf numFmtId="4" fontId="86" fillId="0" borderId="2" xfId="2" applyNumberFormat="1" applyFont="1" applyBorder="1" applyAlignment="1">
      <alignment horizontal="center" vertical="top"/>
    </xf>
    <xf numFmtId="166" fontId="97" fillId="0" borderId="23" xfId="2" applyNumberFormat="1" applyFont="1" applyBorder="1" applyAlignment="1">
      <alignment horizontal="center" vertical="center"/>
    </xf>
    <xf numFmtId="164" fontId="103" fillId="0" borderId="19" xfId="2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center" vertical="center"/>
    </xf>
    <xf numFmtId="166" fontId="9" fillId="0" borderId="19" xfId="2" applyNumberFormat="1" applyFont="1" applyBorder="1" applyAlignment="1">
      <alignment horizontal="center" vertical="center"/>
    </xf>
    <xf numFmtId="4" fontId="104" fillId="0" borderId="1" xfId="0" applyNumberFormat="1" applyFont="1" applyBorder="1" applyAlignment="1">
      <alignment horizontal="center" vertical="top"/>
    </xf>
    <xf numFmtId="0" fontId="101" fillId="0" borderId="2" xfId="0" applyFont="1" applyFill="1" applyBorder="1" applyAlignment="1">
      <alignment horizontal="left" vertical="top" wrapText="1" shrinkToFit="1"/>
    </xf>
    <xf numFmtId="0" fontId="101" fillId="0" borderId="1" xfId="2" applyNumberFormat="1" applyFont="1" applyBorder="1" applyAlignment="1">
      <alignment horizontal="left" vertical="top" wrapText="1"/>
    </xf>
    <xf numFmtId="4" fontId="104" fillId="0" borderId="2" xfId="0" applyNumberFormat="1" applyFont="1" applyBorder="1" applyAlignment="1">
      <alignment horizontal="center" vertical="top"/>
    </xf>
    <xf numFmtId="0" fontId="101" fillId="0" borderId="1" xfId="2" applyNumberFormat="1" applyFont="1" applyFill="1" applyBorder="1" applyAlignment="1">
      <alignment horizontal="left" vertical="top" wrapText="1"/>
    </xf>
    <xf numFmtId="4" fontId="105" fillId="0" borderId="1" xfId="0" applyNumberFormat="1" applyFont="1" applyBorder="1" applyAlignment="1">
      <alignment horizontal="center" vertical="top"/>
    </xf>
    <xf numFmtId="4" fontId="105" fillId="0" borderId="2" xfId="0" applyNumberFormat="1" applyFont="1" applyBorder="1" applyAlignment="1">
      <alignment horizontal="center" vertical="top"/>
    </xf>
    <xf numFmtId="3" fontId="5" fillId="0" borderId="43" xfId="3" applyNumberFormat="1" applyFont="1" applyFill="1" applyBorder="1" applyAlignment="1">
      <alignment horizontal="center" vertical="top" wrapText="1"/>
    </xf>
    <xf numFmtId="164" fontId="106" fillId="0" borderId="25" xfId="2" applyNumberFormat="1" applyFont="1" applyBorder="1" applyAlignment="1">
      <alignment vertical="top"/>
    </xf>
    <xf numFmtId="4" fontId="107" fillId="0" borderId="21" xfId="0" applyNumberFormat="1" applyFont="1" applyBorder="1" applyAlignment="1">
      <alignment horizontal="center" vertical="top"/>
    </xf>
    <xf numFmtId="4" fontId="76" fillId="0" borderId="21" xfId="2" applyNumberFormat="1" applyFont="1" applyBorder="1" applyAlignment="1">
      <alignment horizontal="center" vertical="top"/>
    </xf>
    <xf numFmtId="166" fontId="108" fillId="0" borderId="23" xfId="2" applyNumberFormat="1" applyFont="1" applyBorder="1" applyAlignment="1">
      <alignment horizontal="center" vertical="center"/>
    </xf>
    <xf numFmtId="166" fontId="3" fillId="0" borderId="25" xfId="2" applyNumberFormat="1" applyFont="1" applyFill="1" applyBorder="1" applyAlignment="1">
      <alignment horizontal="center" vertical="center"/>
    </xf>
    <xf numFmtId="4" fontId="86" fillId="0" borderId="2" xfId="2" applyNumberFormat="1" applyFont="1" applyFill="1" applyBorder="1" applyAlignment="1">
      <alignment horizontal="center" vertical="top"/>
    </xf>
    <xf numFmtId="164" fontId="67" fillId="0" borderId="3" xfId="2" applyNumberFormat="1" applyFont="1" applyBorder="1" applyAlignment="1">
      <alignment horizontal="center" vertical="top"/>
    </xf>
    <xf numFmtId="164" fontId="68" fillId="0" borderId="3" xfId="2" applyNumberFormat="1" applyFont="1" applyFill="1" applyBorder="1" applyAlignment="1">
      <alignment vertical="top"/>
    </xf>
    <xf numFmtId="0" fontId="109" fillId="0" borderId="26" xfId="0" applyFont="1" applyFill="1" applyBorder="1" applyAlignment="1">
      <alignment vertical="top" wrapText="1" shrinkToFit="1"/>
    </xf>
    <xf numFmtId="166" fontId="94" fillId="0" borderId="41" xfId="2" applyNumberFormat="1" applyFont="1" applyBorder="1" applyAlignment="1">
      <alignment horizontal="center" vertical="center"/>
    </xf>
    <xf numFmtId="1" fontId="99" fillId="0" borderId="2" xfId="2" applyNumberFormat="1" applyFont="1" applyFill="1" applyBorder="1" applyAlignment="1">
      <alignment horizontal="center" vertical="top"/>
    </xf>
    <xf numFmtId="4" fontId="105" fillId="0" borderId="2" xfId="0" applyNumberFormat="1" applyFont="1" applyFill="1" applyBorder="1" applyAlignment="1">
      <alignment horizontal="center" vertical="top"/>
    </xf>
    <xf numFmtId="164" fontId="106" fillId="0" borderId="35" xfId="2" applyNumberFormat="1" applyFont="1" applyBorder="1" applyAlignment="1">
      <alignment vertical="top"/>
    </xf>
    <xf numFmtId="164" fontId="68" fillId="0" borderId="13" xfId="2" applyNumberFormat="1" applyFont="1" applyFill="1" applyBorder="1" applyAlignment="1">
      <alignment vertical="top"/>
    </xf>
    <xf numFmtId="4" fontId="95" fillId="0" borderId="2" xfId="0" applyNumberFormat="1" applyFont="1" applyFill="1" applyBorder="1" applyAlignment="1">
      <alignment horizontal="center" vertical="top"/>
    </xf>
    <xf numFmtId="0" fontId="101" fillId="0" borderId="2" xfId="2" applyNumberFormat="1" applyFont="1" applyFill="1" applyBorder="1" applyAlignment="1">
      <alignment horizontal="left" vertical="top" wrapText="1"/>
    </xf>
    <xf numFmtId="164" fontId="67" fillId="0" borderId="3" xfId="2" applyNumberFormat="1" applyFont="1" applyFill="1" applyBorder="1" applyAlignment="1">
      <alignment horizontal="center" vertical="top"/>
    </xf>
    <xf numFmtId="4" fontId="105" fillId="0" borderId="1" xfId="0" applyNumberFormat="1" applyFont="1" applyFill="1" applyBorder="1" applyAlignment="1">
      <alignment horizontal="center" vertical="top"/>
    </xf>
    <xf numFmtId="1" fontId="79" fillId="0" borderId="2" xfId="2" applyNumberFormat="1" applyFont="1" applyFill="1" applyBorder="1" applyAlignment="1">
      <alignment horizontal="center" vertical="top"/>
    </xf>
    <xf numFmtId="1" fontId="99" fillId="0" borderId="1" xfId="2" applyNumberFormat="1" applyFont="1" applyFill="1" applyBorder="1" applyAlignment="1">
      <alignment horizontal="center" vertical="top"/>
    </xf>
    <xf numFmtId="4" fontId="36" fillId="0" borderId="2" xfId="2" applyNumberFormat="1" applyFont="1" applyFill="1" applyBorder="1" applyAlignment="1">
      <alignment horizontal="center" vertical="top"/>
    </xf>
    <xf numFmtId="0" fontId="67" fillId="0" borderId="0" xfId="0" applyFont="1" applyAlignment="1">
      <alignment vertical="center"/>
    </xf>
    <xf numFmtId="164" fontId="112" fillId="0" borderId="0" xfId="2" applyNumberFormat="1" applyFont="1" applyAlignment="1">
      <alignment vertical="top"/>
    </xf>
    <xf numFmtId="0" fontId="87" fillId="0" borderId="0" xfId="0" applyFont="1" applyAlignment="1">
      <alignment vertical="center"/>
    </xf>
    <xf numFmtId="0" fontId="76" fillId="0" borderId="0" xfId="0" applyNumberFormat="1" applyFont="1" applyAlignment="1">
      <alignment vertical="top"/>
    </xf>
    <xf numFmtId="17" fontId="78" fillId="0" borderId="21" xfId="4" applyNumberFormat="1" applyFont="1" applyFill="1" applyBorder="1" applyAlignment="1">
      <alignment horizontal="center" vertical="top" shrinkToFit="1"/>
    </xf>
    <xf numFmtId="0" fontId="78" fillId="0" borderId="21" xfId="4" applyFont="1" applyFill="1" applyBorder="1" applyAlignment="1">
      <alignment horizontal="center" vertical="top" wrapText="1" shrinkToFit="1"/>
    </xf>
    <xf numFmtId="0" fontId="78" fillId="0" borderId="26" xfId="0" applyFont="1" applyFill="1" applyBorder="1" applyAlignment="1">
      <alignment vertical="top" wrapText="1" shrinkToFit="1"/>
    </xf>
    <xf numFmtId="164" fontId="69" fillId="0" borderId="33" xfId="2" applyNumberFormat="1" applyFont="1" applyBorder="1" applyAlignment="1">
      <alignment vertical="top"/>
    </xf>
    <xf numFmtId="4" fontId="84" fillId="0" borderId="21" xfId="0" applyNumberFormat="1" applyFont="1" applyBorder="1" applyAlignment="1">
      <alignment horizontal="center" vertical="top"/>
    </xf>
    <xf numFmtId="43" fontId="84" fillId="0" borderId="21" xfId="2" applyNumberFormat="1" applyFont="1" applyBorder="1" applyAlignment="1">
      <alignment horizontal="center" vertical="top"/>
    </xf>
    <xf numFmtId="4" fontId="69" fillId="0" borderId="21" xfId="2" applyNumberFormat="1" applyFont="1" applyBorder="1" applyAlignment="1">
      <alignment horizontal="center" vertical="top"/>
    </xf>
    <xf numFmtId="4" fontId="78" fillId="0" borderId="21" xfId="2" applyNumberFormat="1" applyFont="1" applyBorder="1" applyAlignment="1">
      <alignment horizontal="center" vertical="top"/>
    </xf>
    <xf numFmtId="164" fontId="61" fillId="0" borderId="14" xfId="3" applyFont="1" applyBorder="1" applyAlignment="1">
      <alignment horizontal="left" vertical="top"/>
    </xf>
    <xf numFmtId="0" fontId="61" fillId="0" borderId="0" xfId="0" applyFont="1" applyAlignment="1">
      <alignment vertical="top"/>
    </xf>
    <xf numFmtId="0" fontId="114" fillId="0" borderId="26" xfId="0" applyFont="1" applyFill="1" applyBorder="1" applyAlignment="1">
      <alignment vertical="top" wrapText="1" shrinkToFit="1"/>
    </xf>
    <xf numFmtId="4" fontId="84" fillId="0" borderId="21" xfId="0" applyNumberFormat="1" applyFont="1" applyFill="1" applyBorder="1" applyAlignment="1">
      <alignment horizontal="center" vertical="top"/>
    </xf>
    <xf numFmtId="0" fontId="116" fillId="0" borderId="21" xfId="2" applyNumberFormat="1" applyFont="1" applyBorder="1" applyAlignment="1">
      <alignment horizontal="center" vertical="top"/>
    </xf>
    <xf numFmtId="3" fontId="58" fillId="0" borderId="44" xfId="3" applyNumberFormat="1" applyFont="1" applyFill="1" applyBorder="1" applyAlignment="1">
      <alignment horizontal="center" vertical="center" shrinkToFit="1"/>
    </xf>
    <xf numFmtId="166" fontId="39" fillId="0" borderId="41" xfId="2" applyNumberFormat="1" applyFont="1" applyBorder="1" applyAlignment="1">
      <alignment horizontal="center" vertical="center"/>
    </xf>
    <xf numFmtId="166" fontId="84" fillId="0" borderId="23" xfId="2" applyNumberFormat="1" applyFont="1" applyBorder="1" applyAlignment="1">
      <alignment horizontal="center" vertical="center"/>
    </xf>
    <xf numFmtId="166" fontId="58" fillId="0" borderId="23" xfId="2" applyNumberFormat="1" applyFont="1" applyBorder="1" applyAlignment="1">
      <alignment horizontal="center" vertical="center"/>
    </xf>
    <xf numFmtId="166" fontId="78" fillId="0" borderId="19" xfId="2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1" fillId="0" borderId="2" xfId="4" applyFont="1" applyFill="1" applyBorder="1" applyAlignment="1">
      <alignment horizontal="center" vertical="top" wrapText="1" shrinkToFit="1"/>
    </xf>
    <xf numFmtId="17" fontId="9" fillId="0" borderId="1" xfId="4" applyNumberFormat="1" applyFont="1" applyFill="1" applyBorder="1" applyAlignment="1">
      <alignment horizontal="left" vertical="top" wrapText="1" shrinkToFit="1"/>
    </xf>
    <xf numFmtId="164" fontId="23" fillId="0" borderId="51" xfId="3" applyFont="1" applyFill="1" applyBorder="1" applyAlignment="1">
      <alignment horizontal="center" vertical="center" wrapText="1" shrinkToFit="1"/>
    </xf>
    <xf numFmtId="1" fontId="55" fillId="0" borderId="16" xfId="3" applyNumberFormat="1" applyFont="1" applyFill="1" applyBorder="1" applyAlignment="1">
      <alignment horizontal="left" vertical="top" wrapText="1" shrinkToFit="1"/>
    </xf>
    <xf numFmtId="1" fontId="54" fillId="0" borderId="16" xfId="3" applyNumberFormat="1" applyFont="1" applyFill="1" applyBorder="1" applyAlignment="1">
      <alignment horizontal="left" vertical="top" wrapText="1" shrinkToFit="1"/>
    </xf>
    <xf numFmtId="164" fontId="9" fillId="0" borderId="10" xfId="3" applyFont="1" applyFill="1" applyBorder="1" applyAlignment="1">
      <alignment vertical="top" shrinkToFit="1"/>
    </xf>
    <xf numFmtId="164" fontId="9" fillId="0" borderId="10" xfId="3" applyFont="1" applyFill="1" applyBorder="1" applyAlignment="1">
      <alignment vertical="top" wrapText="1" shrinkToFit="1"/>
    </xf>
    <xf numFmtId="1" fontId="121" fillId="0" borderId="16" xfId="3" applyNumberFormat="1" applyFont="1" applyFill="1" applyBorder="1" applyAlignment="1">
      <alignment horizontal="left" vertical="top" wrapText="1" shrinkToFit="1"/>
    </xf>
    <xf numFmtId="164" fontId="23" fillId="0" borderId="2" xfId="3" applyFont="1" applyFill="1" applyBorder="1" applyAlignment="1">
      <alignment vertical="top" wrapText="1" shrinkToFit="1"/>
    </xf>
    <xf numFmtId="164" fontId="118" fillId="0" borderId="13" xfId="3" applyFont="1" applyFill="1" applyBorder="1" applyAlignment="1">
      <alignment horizontal="center" vertical="center" wrapText="1" shrinkToFit="1"/>
    </xf>
    <xf numFmtId="1" fontId="123" fillId="0" borderId="13" xfId="3" applyNumberFormat="1" applyFont="1" applyFill="1" applyBorder="1" applyAlignment="1">
      <alignment horizontal="left" vertical="top" wrapText="1" shrinkToFit="1"/>
    </xf>
    <xf numFmtId="164" fontId="122" fillId="0" borderId="2" xfId="3" applyFont="1" applyFill="1" applyBorder="1" applyAlignment="1">
      <alignment vertical="top" shrinkToFit="1"/>
    </xf>
    <xf numFmtId="164" fontId="122" fillId="0" borderId="2" xfId="3" applyFont="1" applyFill="1" applyBorder="1" applyAlignment="1">
      <alignment horizontal="center" vertical="top" wrapText="1" shrinkToFit="1"/>
    </xf>
    <xf numFmtId="164" fontId="23" fillId="0" borderId="2" xfId="3" applyFont="1" applyFill="1" applyBorder="1" applyAlignment="1">
      <alignment vertical="center" shrinkToFit="1"/>
    </xf>
    <xf numFmtId="0" fontId="120" fillId="0" borderId="2" xfId="3" applyNumberFormat="1" applyFont="1" applyFill="1" applyBorder="1" applyAlignment="1">
      <alignment vertical="top" shrinkToFit="1"/>
    </xf>
    <xf numFmtId="164" fontId="23" fillId="0" borderId="2" xfId="3" applyFont="1" applyFill="1" applyBorder="1" applyAlignment="1">
      <alignment horizontal="center" vertical="center" shrinkToFit="1"/>
    </xf>
    <xf numFmtId="164" fontId="23" fillId="0" borderId="12" xfId="3" applyFont="1" applyFill="1" applyBorder="1" applyAlignment="1">
      <alignment horizontal="center" vertical="center" shrinkToFit="1"/>
    </xf>
    <xf numFmtId="164" fontId="118" fillId="0" borderId="3" xfId="2" applyNumberFormat="1" applyFont="1" applyFill="1" applyBorder="1" applyAlignment="1">
      <alignment horizontal="center" vertical="center"/>
    </xf>
    <xf numFmtId="1" fontId="54" fillId="0" borderId="3" xfId="2" applyNumberFormat="1" applyFont="1" applyFill="1" applyBorder="1" applyAlignment="1">
      <alignment horizontal="center" vertical="center"/>
    </xf>
    <xf numFmtId="164" fontId="119" fillId="0" borderId="1" xfId="2" applyNumberFormat="1" applyFont="1" applyFill="1" applyBorder="1" applyAlignment="1">
      <alignment horizontal="center" vertical="top"/>
    </xf>
    <xf numFmtId="4" fontId="83" fillId="0" borderId="4" xfId="2" applyNumberFormat="1" applyFont="1" applyFill="1" applyBorder="1" applyAlignment="1">
      <alignment vertical="top"/>
    </xf>
    <xf numFmtId="0" fontId="120" fillId="0" borderId="2" xfId="2" applyNumberFormat="1" applyFont="1" applyFill="1" applyBorder="1" applyAlignment="1">
      <alignment horizontal="center" vertical="top"/>
    </xf>
    <xf numFmtId="164" fontId="83" fillId="0" borderId="2" xfId="2" applyNumberFormat="1" applyFont="1" applyFill="1" applyBorder="1" applyAlignment="1">
      <alignment horizontal="center" vertical="center"/>
    </xf>
    <xf numFmtId="164" fontId="23" fillId="0" borderId="54" xfId="3" applyFont="1" applyFill="1" applyBorder="1" applyAlignment="1">
      <alignment horizontal="center" vertical="top" wrapText="1" shrinkToFit="1"/>
    </xf>
    <xf numFmtId="3" fontId="13" fillId="0" borderId="1" xfId="3" applyNumberFormat="1" applyFont="1" applyFill="1" applyBorder="1" applyAlignment="1">
      <alignment vertical="top" wrapText="1"/>
    </xf>
    <xf numFmtId="4" fontId="71" fillId="0" borderId="1" xfId="0" applyNumberFormat="1" applyFont="1" applyFill="1" applyBorder="1" applyAlignment="1">
      <alignment horizontal="center" vertical="top"/>
    </xf>
    <xf numFmtId="4" fontId="36" fillId="0" borderId="1" xfId="0" applyNumberFormat="1" applyFont="1" applyFill="1" applyBorder="1" applyAlignment="1">
      <alignment horizontal="center" vertical="top"/>
    </xf>
    <xf numFmtId="4" fontId="36" fillId="0" borderId="10" xfId="0" applyNumberFormat="1" applyFont="1" applyFill="1" applyBorder="1" applyAlignment="1">
      <alignment horizontal="center" vertical="top"/>
    </xf>
    <xf numFmtId="4" fontId="71" fillId="0" borderId="2" xfId="0" applyNumberFormat="1" applyFont="1" applyFill="1" applyBorder="1" applyAlignment="1">
      <alignment horizontal="center" vertical="top"/>
    </xf>
    <xf numFmtId="4" fontId="31" fillId="0" borderId="36" xfId="0" applyNumberFormat="1" applyFont="1" applyFill="1" applyBorder="1" applyAlignment="1">
      <alignment horizontal="center" vertical="top"/>
    </xf>
    <xf numFmtId="4" fontId="71" fillId="0" borderId="36" xfId="0" applyNumberFormat="1" applyFont="1" applyFill="1" applyBorder="1" applyAlignment="1">
      <alignment horizontal="center" vertical="top"/>
    </xf>
    <xf numFmtId="0" fontId="4" fillId="0" borderId="2" xfId="4" applyNumberFormat="1" applyFont="1" applyFill="1" applyBorder="1" applyAlignment="1">
      <alignment horizontal="center" vertical="top" shrinkToFit="1"/>
    </xf>
    <xf numFmtId="1" fontId="125" fillId="0" borderId="40" xfId="0" applyNumberFormat="1" applyFont="1" applyFill="1" applyBorder="1" applyAlignment="1">
      <alignment vertical="top"/>
    </xf>
    <xf numFmtId="0" fontId="67" fillId="0" borderId="27" xfId="2" applyNumberFormat="1" applyFont="1" applyFill="1" applyBorder="1" applyAlignment="1">
      <alignment horizontal="center" vertical="center"/>
    </xf>
    <xf numFmtId="3" fontId="13" fillId="0" borderId="61" xfId="3" applyNumberFormat="1" applyFont="1" applyFill="1" applyBorder="1" applyAlignment="1">
      <alignment vertical="top" wrapText="1"/>
    </xf>
    <xf numFmtId="4" fontId="71" fillId="0" borderId="24" xfId="0" applyNumberFormat="1" applyFont="1" applyFill="1" applyBorder="1" applyAlignment="1">
      <alignment horizontal="center" vertical="top"/>
    </xf>
    <xf numFmtId="166" fontId="5" fillId="0" borderId="19" xfId="2" applyNumberFormat="1" applyFont="1" applyFill="1" applyBorder="1" applyAlignment="1">
      <alignment horizontal="center" vertical="center" wrapText="1"/>
    </xf>
    <xf numFmtId="0" fontId="67" fillId="0" borderId="27" xfId="2" applyNumberFormat="1" applyFont="1" applyFill="1" applyBorder="1" applyAlignment="1">
      <alignment horizontal="center" vertical="center" wrapText="1"/>
    </xf>
    <xf numFmtId="10" fontId="36" fillId="0" borderId="19" xfId="5" applyNumberFormat="1" applyFont="1" applyFill="1" applyBorder="1" applyAlignment="1">
      <alignment horizontal="center" vertical="center" wrapText="1"/>
    </xf>
    <xf numFmtId="164" fontId="126" fillId="0" borderId="19" xfId="2" applyNumberFormat="1" applyFont="1" applyFill="1" applyBorder="1" applyAlignment="1">
      <alignment horizontal="center" vertical="center" wrapText="1"/>
    </xf>
    <xf numFmtId="166" fontId="4" fillId="0" borderId="59" xfId="2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top"/>
    </xf>
    <xf numFmtId="0" fontId="36" fillId="0" borderId="1" xfId="2" applyNumberFormat="1" applyFont="1" applyFill="1" applyBorder="1" applyAlignment="1">
      <alignment horizontal="center" vertical="top" wrapText="1"/>
    </xf>
    <xf numFmtId="3" fontId="13" fillId="0" borderId="36" xfId="3" applyNumberFormat="1" applyFont="1" applyFill="1" applyBorder="1" applyAlignment="1">
      <alignment vertical="top" wrapText="1"/>
    </xf>
    <xf numFmtId="3" fontId="4" fillId="0" borderId="2" xfId="4" applyNumberFormat="1" applyFont="1" applyFill="1" applyBorder="1" applyAlignment="1">
      <alignment horizontal="center" vertical="top"/>
    </xf>
    <xf numFmtId="4" fontId="31" fillId="0" borderId="24" xfId="0" applyNumberFormat="1" applyFont="1" applyFill="1" applyBorder="1" applyAlignment="1">
      <alignment horizontal="center" vertical="top"/>
    </xf>
    <xf numFmtId="4" fontId="71" fillId="0" borderId="13" xfId="0" applyNumberFormat="1" applyFont="1" applyFill="1" applyBorder="1" applyAlignment="1">
      <alignment horizontal="center" vertical="top"/>
    </xf>
    <xf numFmtId="4" fontId="36" fillId="0" borderId="2" xfId="0" applyNumberFormat="1" applyFont="1" applyFill="1" applyBorder="1" applyAlignment="1">
      <alignment horizontal="center" vertical="top"/>
    </xf>
    <xf numFmtId="0" fontId="36" fillId="0" borderId="2" xfId="2" applyNumberFormat="1" applyFont="1" applyFill="1" applyBorder="1" applyAlignment="1">
      <alignment horizontal="center" vertical="top" wrapText="1"/>
    </xf>
    <xf numFmtId="4" fontId="71" fillId="0" borderId="3" xfId="0" applyNumberFormat="1" applyFont="1" applyFill="1" applyBorder="1" applyAlignment="1">
      <alignment horizontal="center" vertical="top"/>
    </xf>
    <xf numFmtId="4" fontId="36" fillId="0" borderId="3" xfId="0" applyNumberFormat="1" applyFont="1" applyFill="1" applyBorder="1" applyAlignment="1">
      <alignment horizontal="center" vertical="top"/>
    </xf>
    <xf numFmtId="4" fontId="31" fillId="0" borderId="39" xfId="0" applyNumberFormat="1" applyFont="1" applyFill="1" applyBorder="1" applyAlignment="1">
      <alignment horizontal="center" vertical="top"/>
    </xf>
    <xf numFmtId="4" fontId="36" fillId="0" borderId="39" xfId="0" applyNumberFormat="1" applyFont="1" applyFill="1" applyBorder="1" applyAlignment="1">
      <alignment horizontal="center" vertical="top"/>
    </xf>
    <xf numFmtId="4" fontId="71" fillId="0" borderId="47" xfId="0" applyNumberFormat="1" applyFont="1" applyFill="1" applyBorder="1" applyAlignment="1">
      <alignment horizontal="center" vertical="top"/>
    </xf>
    <xf numFmtId="4" fontId="71" fillId="0" borderId="39" xfId="0" applyNumberFormat="1" applyFont="1" applyFill="1" applyBorder="1" applyAlignment="1">
      <alignment horizontal="center" vertical="top"/>
    </xf>
    <xf numFmtId="3" fontId="4" fillId="0" borderId="19" xfId="3" applyNumberFormat="1" applyFont="1" applyFill="1" applyBorder="1" applyAlignment="1">
      <alignment horizontal="center" vertical="center" shrinkToFit="1"/>
    </xf>
    <xf numFmtId="4" fontId="4" fillId="0" borderId="59" xfId="2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/>
    </xf>
    <xf numFmtId="3" fontId="47" fillId="0" borderId="1" xfId="3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vertical="top"/>
    </xf>
    <xf numFmtId="4" fontId="30" fillId="0" borderId="39" xfId="0" applyNumberFormat="1" applyFont="1" applyFill="1" applyBorder="1" applyAlignment="1">
      <alignment horizontal="center" vertical="top"/>
    </xf>
    <xf numFmtId="3" fontId="4" fillId="0" borderId="23" xfId="3" applyNumberFormat="1" applyFont="1" applyFill="1" applyBorder="1" applyAlignment="1">
      <alignment horizontal="center" vertical="center" shrinkToFit="1"/>
    </xf>
    <xf numFmtId="0" fontId="67" fillId="0" borderId="19" xfId="2" applyNumberFormat="1" applyFont="1" applyFill="1" applyBorder="1" applyAlignment="1">
      <alignment horizontal="center" vertical="center"/>
    </xf>
    <xf numFmtId="4" fontId="36" fillId="0" borderId="1" xfId="2" applyNumberFormat="1" applyFont="1" applyFill="1" applyBorder="1" applyAlignment="1">
      <alignment horizontal="center" vertical="top"/>
    </xf>
    <xf numFmtId="3" fontId="4" fillId="0" borderId="66" xfId="4" applyNumberFormat="1" applyFont="1" applyFill="1" applyBorder="1" applyAlignment="1">
      <alignment horizontal="center" vertical="top" wrapText="1" shrinkToFit="1"/>
    </xf>
    <xf numFmtId="4" fontId="31" fillId="0" borderId="2" xfId="0" applyNumberFormat="1" applyFont="1" applyFill="1" applyBorder="1" applyAlignment="1">
      <alignment horizontal="center" vertical="top"/>
    </xf>
    <xf numFmtId="4" fontId="30" fillId="0" borderId="17" xfId="0" applyNumberFormat="1" applyFont="1" applyFill="1" applyBorder="1" applyAlignment="1">
      <alignment horizontal="center" vertical="top"/>
    </xf>
    <xf numFmtId="4" fontId="71" fillId="0" borderId="17" xfId="0" applyNumberFormat="1" applyFont="1" applyFill="1" applyBorder="1" applyAlignment="1">
      <alignment horizontal="center" vertical="top"/>
    </xf>
    <xf numFmtId="3" fontId="4" fillId="0" borderId="19" xfId="4" applyNumberFormat="1" applyFont="1" applyFill="1" applyBorder="1" applyAlignment="1">
      <alignment horizontal="center" vertical="top"/>
    </xf>
    <xf numFmtId="4" fontId="36" fillId="0" borderId="19" xfId="2" applyNumberFormat="1" applyFont="1" applyFill="1" applyBorder="1" applyAlignment="1">
      <alignment horizontal="center" vertical="center"/>
    </xf>
    <xf numFmtId="4" fontId="71" fillId="0" borderId="1" xfId="2" applyNumberFormat="1" applyFont="1" applyFill="1" applyBorder="1" applyAlignment="1">
      <alignment horizontal="center" vertical="top"/>
    </xf>
    <xf numFmtId="43" fontId="47" fillId="0" borderId="1" xfId="4" applyNumberFormat="1" applyFont="1" applyFill="1" applyBorder="1" applyAlignment="1">
      <alignment horizontal="center" vertical="top" wrapText="1" shrinkToFit="1"/>
    </xf>
    <xf numFmtId="4" fontId="36" fillId="0" borderId="54" xfId="2" applyNumberFormat="1" applyFont="1" applyFill="1" applyBorder="1" applyAlignment="1">
      <alignment horizontal="center" vertical="top"/>
    </xf>
    <xf numFmtId="4" fontId="71" fillId="0" borderId="51" xfId="2" applyNumberFormat="1" applyFont="1" applyFill="1" applyBorder="1" applyAlignment="1">
      <alignment horizontal="center" vertical="top"/>
    </xf>
    <xf numFmtId="0" fontId="124" fillId="0" borderId="0" xfId="0" applyFont="1" applyFill="1" applyAlignment="1">
      <alignment vertical="center"/>
    </xf>
    <xf numFmtId="1" fontId="57" fillId="0" borderId="0" xfId="0" applyNumberFormat="1" applyFont="1" applyFill="1" applyAlignment="1">
      <alignment vertical="center"/>
    </xf>
    <xf numFmtId="164" fontId="63" fillId="0" borderId="0" xfId="2" applyNumberFormat="1" applyFont="1" applyFill="1" applyAlignment="1">
      <alignment vertical="top"/>
    </xf>
    <xf numFmtId="0" fontId="50" fillId="0" borderId="0" xfId="0" applyNumberFormat="1" applyFont="1" applyFill="1" applyAlignment="1">
      <alignment vertical="top"/>
    </xf>
    <xf numFmtId="0" fontId="5" fillId="0" borderId="2" xfId="4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3" fontId="4" fillId="0" borderId="10" xfId="4" applyNumberFormat="1" applyFont="1" applyFill="1" applyBorder="1" applyAlignment="1">
      <alignment horizontal="center" vertical="top" wrapText="1" shrinkToFit="1"/>
    </xf>
    <xf numFmtId="4" fontId="31" fillId="0" borderId="10" xfId="0" applyNumberFormat="1" applyFont="1" applyFill="1" applyBorder="1" applyAlignment="1">
      <alignment horizontal="center" vertical="top"/>
    </xf>
    <xf numFmtId="4" fontId="36" fillId="0" borderId="13" xfId="0" applyNumberFormat="1" applyFont="1" applyFill="1" applyBorder="1" applyAlignment="1">
      <alignment horizontal="center" vertical="top"/>
    </xf>
    <xf numFmtId="3" fontId="4" fillId="0" borderId="17" xfId="4" applyNumberFormat="1" applyFont="1" applyFill="1" applyBorder="1" applyAlignment="1">
      <alignment horizontal="center" vertical="top" wrapText="1" shrinkToFit="1"/>
    </xf>
    <xf numFmtId="4" fontId="31" fillId="0" borderId="17" xfId="0" applyNumberFormat="1" applyFont="1" applyFill="1" applyBorder="1" applyAlignment="1">
      <alignment horizontal="center" vertical="top"/>
    </xf>
    <xf numFmtId="4" fontId="71" fillId="0" borderId="55" xfId="0" applyNumberFormat="1" applyFont="1" applyFill="1" applyBorder="1" applyAlignment="1">
      <alignment horizontal="center" vertical="top"/>
    </xf>
    <xf numFmtId="4" fontId="4" fillId="0" borderId="56" xfId="2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top"/>
    </xf>
    <xf numFmtId="164" fontId="3" fillId="0" borderId="3" xfId="2" applyNumberFormat="1" applyFont="1" applyFill="1" applyBorder="1" applyAlignment="1">
      <alignment vertical="center"/>
    </xf>
    <xf numFmtId="164" fontId="5" fillId="0" borderId="2" xfId="3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3" fillId="0" borderId="9" xfId="3" applyNumberFormat="1" applyFont="1" applyFill="1" applyBorder="1" applyAlignment="1">
      <alignment horizontal="center" vertical="top" shrinkToFit="1"/>
    </xf>
    <xf numFmtId="17" fontId="39" fillId="0" borderId="9" xfId="4" applyNumberFormat="1" applyFont="1" applyFill="1" applyBorder="1" applyAlignment="1">
      <alignment horizontal="center" vertical="top" wrapText="1"/>
    </xf>
    <xf numFmtId="10" fontId="36" fillId="0" borderId="19" xfId="5" applyNumberFormat="1" applyFont="1" applyFill="1" applyBorder="1" applyAlignment="1">
      <alignment horizontal="center" vertical="center"/>
    </xf>
    <xf numFmtId="10" fontId="36" fillId="0" borderId="23" xfId="5" applyNumberFormat="1" applyFont="1" applyFill="1" applyBorder="1" applyAlignment="1">
      <alignment horizontal="center" vertical="center"/>
    </xf>
    <xf numFmtId="43" fontId="4" fillId="0" borderId="1" xfId="4" applyNumberFormat="1" applyFont="1" applyFill="1" applyBorder="1" applyAlignment="1">
      <alignment horizontal="center" vertical="top" wrapText="1" shrinkToFit="1"/>
    </xf>
    <xf numFmtId="43" fontId="39" fillId="0" borderId="3" xfId="4" applyNumberFormat="1" applyFont="1" applyFill="1" applyBorder="1" applyAlignment="1">
      <alignment horizontal="center" vertical="top" wrapText="1" shrinkToFit="1"/>
    </xf>
    <xf numFmtId="0" fontId="33" fillId="0" borderId="0" xfId="0" applyFont="1" applyAlignment="1">
      <alignment vertical="top"/>
    </xf>
    <xf numFmtId="0" fontId="67" fillId="0" borderId="40" xfId="0" applyFont="1" applyFill="1" applyBorder="1" applyAlignment="1">
      <alignment vertical="top"/>
    </xf>
    <xf numFmtId="3" fontId="53" fillId="0" borderId="19" xfId="3" applyNumberFormat="1" applyFont="1" applyFill="1" applyBorder="1" applyAlignment="1">
      <alignment horizontal="center" vertical="center" shrinkToFit="1"/>
    </xf>
    <xf numFmtId="17" fontId="39" fillId="0" borderId="19" xfId="4" applyNumberFormat="1" applyFont="1" applyFill="1" applyBorder="1" applyAlignment="1">
      <alignment horizontal="center" vertical="center" wrapText="1"/>
    </xf>
    <xf numFmtId="10" fontId="36" fillId="0" borderId="28" xfId="5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top" shrinkToFit="1"/>
    </xf>
    <xf numFmtId="3" fontId="35" fillId="0" borderId="1" xfId="0" applyNumberFormat="1" applyFont="1" applyFill="1" applyBorder="1" applyAlignment="1">
      <alignment horizontal="center" vertical="top"/>
    </xf>
    <xf numFmtId="10" fontId="36" fillId="0" borderId="18" xfId="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71" fillId="0" borderId="4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" fontId="71" fillId="0" borderId="2" xfId="2" applyNumberFormat="1" applyFont="1" applyFill="1" applyBorder="1" applyAlignment="1">
      <alignment horizontal="center" vertical="top"/>
    </xf>
    <xf numFmtId="4" fontId="71" fillId="0" borderId="12" xfId="2" applyNumberFormat="1" applyFont="1" applyFill="1" applyBorder="1" applyAlignment="1">
      <alignment horizontal="center" vertical="top"/>
    </xf>
    <xf numFmtId="4" fontId="71" fillId="0" borderId="54" xfId="2" applyNumberFormat="1" applyFont="1" applyFill="1" applyBorder="1" applyAlignment="1">
      <alignment horizontal="center" vertical="top"/>
    </xf>
    <xf numFmtId="166" fontId="5" fillId="0" borderId="51" xfId="2" applyNumberFormat="1" applyFont="1" applyFill="1" applyBorder="1" applyAlignment="1">
      <alignment horizontal="center" vertical="center"/>
    </xf>
    <xf numFmtId="4" fontId="71" fillId="0" borderId="17" xfId="2" applyNumberFormat="1" applyFont="1" applyFill="1" applyBorder="1" applyAlignment="1">
      <alignment horizontal="center" vertical="top"/>
    </xf>
    <xf numFmtId="4" fontId="71" fillId="0" borderId="20" xfId="2" applyNumberFormat="1" applyFont="1" applyFill="1" applyBorder="1" applyAlignment="1">
      <alignment horizontal="center" vertical="top"/>
    </xf>
    <xf numFmtId="4" fontId="71" fillId="0" borderId="65" xfId="2" applyNumberFormat="1" applyFont="1" applyFill="1" applyBorder="1" applyAlignment="1">
      <alignment horizontal="center" vertical="top"/>
    </xf>
    <xf numFmtId="0" fontId="110" fillId="0" borderId="0" xfId="0" applyFont="1" applyFill="1"/>
    <xf numFmtId="0" fontId="67" fillId="0" borderId="0" xfId="0" applyFont="1" applyFill="1" applyAlignment="1">
      <alignment vertical="center"/>
    </xf>
    <xf numFmtId="1" fontId="125" fillId="0" borderId="0" xfId="0" applyNumberFormat="1" applyFont="1" applyFill="1" applyAlignment="1">
      <alignment vertical="center"/>
    </xf>
    <xf numFmtId="164" fontId="30" fillId="0" borderId="0" xfId="2" applyNumberFormat="1" applyFont="1" applyFill="1" applyAlignment="1">
      <alignment vertical="top"/>
    </xf>
    <xf numFmtId="0" fontId="71" fillId="0" borderId="0" xfId="0" applyNumberFormat="1" applyFont="1" applyFill="1" applyAlignment="1">
      <alignment vertical="top"/>
    </xf>
    <xf numFmtId="17" fontId="5" fillId="0" borderId="1" xfId="4" applyNumberFormat="1" applyFont="1" applyFill="1" applyBorder="1" applyAlignment="1">
      <alignment horizontal="center" vertical="top" shrinkToFit="1"/>
    </xf>
    <xf numFmtId="0" fontId="5" fillId="0" borderId="1" xfId="4" applyFont="1" applyFill="1" applyBorder="1" applyAlignment="1">
      <alignment horizontal="center" vertical="top" wrapText="1" shrinkToFit="1"/>
    </xf>
    <xf numFmtId="1" fontId="125" fillId="0" borderId="1" xfId="2" applyNumberFormat="1" applyFont="1" applyFill="1" applyBorder="1" applyAlignment="1">
      <alignment horizontal="center" vertical="top"/>
    </xf>
    <xf numFmtId="4" fontId="36" fillId="0" borderId="3" xfId="2" applyNumberFormat="1" applyFont="1" applyFill="1" applyBorder="1" applyAlignment="1">
      <alignment horizontal="center" vertical="top"/>
    </xf>
    <xf numFmtId="17" fontId="5" fillId="0" borderId="36" xfId="4" applyNumberFormat="1" applyFont="1" applyFill="1" applyBorder="1" applyAlignment="1">
      <alignment horizontal="center" vertical="top" shrinkToFit="1"/>
    </xf>
    <xf numFmtId="0" fontId="5" fillId="0" borderId="36" xfId="4" applyFont="1" applyFill="1" applyBorder="1" applyAlignment="1">
      <alignment horizontal="center" vertical="top" wrapText="1" shrinkToFit="1"/>
    </xf>
    <xf numFmtId="1" fontId="127" fillId="0" borderId="1" xfId="2" applyNumberFormat="1" applyFont="1" applyFill="1" applyBorder="1" applyAlignment="1">
      <alignment horizontal="center" vertical="top"/>
    </xf>
    <xf numFmtId="164" fontId="4" fillId="0" borderId="3" xfId="2" applyNumberFormat="1" applyFont="1" applyFill="1" applyBorder="1" applyAlignment="1">
      <alignment vertical="center"/>
    </xf>
    <xf numFmtId="1" fontId="128" fillId="0" borderId="1" xfId="2" applyNumberFormat="1" applyFont="1" applyFill="1" applyBorder="1" applyAlignment="1">
      <alignment horizontal="center" vertical="top"/>
    </xf>
    <xf numFmtId="4" fontId="37" fillId="0" borderId="3" xfId="2" applyNumberFormat="1" applyFont="1" applyFill="1" applyBorder="1" applyAlignment="1">
      <alignment horizontal="center" vertical="top"/>
    </xf>
    <xf numFmtId="17" fontId="4" fillId="0" borderId="21" xfId="4" applyNumberFormat="1" applyFont="1" applyFill="1" applyBorder="1" applyAlignment="1">
      <alignment horizontal="center" vertical="top" shrinkToFit="1"/>
    </xf>
    <xf numFmtId="0" fontId="4" fillId="0" borderId="21" xfId="4" applyFont="1" applyFill="1" applyBorder="1" applyAlignment="1">
      <alignment horizontal="center" vertical="top" wrapText="1" shrinkToFit="1"/>
    </xf>
    <xf numFmtId="0" fontId="39" fillId="0" borderId="21" xfId="0" applyFont="1" applyFill="1" applyBorder="1" applyAlignment="1">
      <alignment vertical="top" wrapText="1" shrinkToFit="1"/>
    </xf>
    <xf numFmtId="164" fontId="5" fillId="0" borderId="1" xfId="2" applyNumberFormat="1" applyFont="1" applyFill="1" applyBorder="1" applyAlignment="1">
      <alignment vertical="center"/>
    </xf>
    <xf numFmtId="164" fontId="67" fillId="0" borderId="55" xfId="2" applyNumberFormat="1" applyFont="1" applyFill="1" applyBorder="1" applyAlignment="1">
      <alignment vertical="center"/>
    </xf>
    <xf numFmtId="1" fontId="125" fillId="0" borderId="17" xfId="2" applyNumberFormat="1" applyFont="1" applyFill="1" applyBorder="1" applyAlignment="1">
      <alignment horizontal="center" vertical="top"/>
    </xf>
    <xf numFmtId="0" fontId="36" fillId="0" borderId="10" xfId="2" applyNumberFormat="1" applyFont="1" applyFill="1" applyBorder="1" applyAlignment="1">
      <alignment horizontal="center" vertical="top"/>
    </xf>
    <xf numFmtId="4" fontId="36" fillId="0" borderId="11" xfId="2" applyNumberFormat="1" applyFont="1" applyFill="1" applyBorder="1" applyAlignment="1">
      <alignment horizontal="center" vertical="top"/>
    </xf>
    <xf numFmtId="0" fontId="53" fillId="0" borderId="9" xfId="4" applyFont="1" applyFill="1" applyBorder="1" applyAlignment="1">
      <alignment horizontal="center" vertical="top" wrapText="1" shrinkToFit="1"/>
    </xf>
    <xf numFmtId="166" fontId="5" fillId="0" borderId="23" xfId="2" applyNumberFormat="1" applyFont="1" applyFill="1" applyBorder="1" applyAlignment="1">
      <alignment horizontal="center" vertical="center"/>
    </xf>
    <xf numFmtId="166" fontId="5" fillId="0" borderId="19" xfId="2" applyNumberFormat="1" applyFont="1" applyFill="1" applyBorder="1" applyAlignment="1">
      <alignment horizontal="center" vertical="center"/>
    </xf>
    <xf numFmtId="166" fontId="4" fillId="0" borderId="56" xfId="2" applyNumberFormat="1" applyFont="1" applyFill="1" applyBorder="1" applyAlignment="1">
      <alignment horizontal="center" vertical="top"/>
    </xf>
    <xf numFmtId="17" fontId="4" fillId="0" borderId="1" xfId="4" applyNumberFormat="1" applyFont="1" applyFill="1" applyBorder="1" applyAlignment="1">
      <alignment horizontal="center" vertical="top" shrinkToFit="1"/>
    </xf>
    <xf numFmtId="0" fontId="4" fillId="0" borderId="2" xfId="4" applyFont="1" applyFill="1" applyBorder="1" applyAlignment="1">
      <alignment horizontal="center" vertical="top" wrapText="1" shrinkToFit="1"/>
    </xf>
    <xf numFmtId="164" fontId="67" fillId="0" borderId="13" xfId="2" applyNumberFormat="1" applyFont="1" applyFill="1" applyBorder="1" applyAlignment="1">
      <alignment horizontal="center" vertical="top"/>
    </xf>
    <xf numFmtId="1" fontId="125" fillId="0" borderId="2" xfId="2" applyNumberFormat="1" applyFont="1" applyFill="1" applyBorder="1" applyAlignment="1">
      <alignment horizontal="center" vertical="top"/>
    </xf>
    <xf numFmtId="4" fontId="36" fillId="0" borderId="13" xfId="2" applyNumberFormat="1" applyFont="1" applyFill="1" applyBorder="1" applyAlignment="1">
      <alignment horizontal="center" vertical="top"/>
    </xf>
    <xf numFmtId="0" fontId="47" fillId="0" borderId="2" xfId="4" applyFont="1" applyFill="1" applyBorder="1" applyAlignment="1">
      <alignment vertical="top" wrapText="1" shrinkToFit="1"/>
    </xf>
    <xf numFmtId="1" fontId="125" fillId="0" borderId="13" xfId="2" applyNumberFormat="1" applyFont="1" applyFill="1" applyBorder="1" applyAlignment="1">
      <alignment horizontal="center" vertical="top"/>
    </xf>
    <xf numFmtId="0" fontId="36" fillId="0" borderId="1" xfId="2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vertical="top" wrapText="1"/>
    </xf>
    <xf numFmtId="164" fontId="67" fillId="0" borderId="3" xfId="2" applyNumberFormat="1" applyFont="1" applyFill="1" applyBorder="1" applyAlignment="1">
      <alignment vertical="top"/>
    </xf>
    <xf numFmtId="0" fontId="35" fillId="0" borderId="2" xfId="4" applyFont="1" applyFill="1" applyBorder="1" applyAlignment="1">
      <alignment horizontal="center" vertical="top" wrapText="1" shrinkToFit="1"/>
    </xf>
    <xf numFmtId="4" fontId="129" fillId="0" borderId="1" xfId="3" applyNumberFormat="1" applyFont="1" applyFill="1" applyBorder="1" applyAlignment="1">
      <alignment horizontal="center" vertical="top" shrinkToFit="1"/>
    </xf>
    <xf numFmtId="0" fontId="4" fillId="0" borderId="1" xfId="4" applyFont="1" applyFill="1" applyBorder="1" applyAlignment="1">
      <alignment horizontal="center" vertical="top" wrapText="1" shrinkToFit="1"/>
    </xf>
    <xf numFmtId="17" fontId="39" fillId="0" borderId="21" xfId="4" applyNumberFormat="1" applyFont="1" applyFill="1" applyBorder="1" applyAlignment="1">
      <alignment horizontal="center" vertical="top" shrinkToFit="1"/>
    </xf>
    <xf numFmtId="0" fontId="39" fillId="0" borderId="21" xfId="4" applyFont="1" applyFill="1" applyBorder="1" applyAlignment="1">
      <alignment horizontal="center" vertical="top" wrapText="1" shrinkToFit="1"/>
    </xf>
    <xf numFmtId="0" fontId="39" fillId="0" borderId="26" xfId="0" applyFont="1" applyFill="1" applyBorder="1" applyAlignment="1">
      <alignment vertical="top" wrapText="1" shrinkToFit="1"/>
    </xf>
    <xf numFmtId="166" fontId="4" fillId="0" borderId="26" xfId="2" applyNumberFormat="1" applyFont="1" applyFill="1" applyBorder="1" applyAlignment="1">
      <alignment horizontal="center" vertical="top"/>
    </xf>
    <xf numFmtId="164" fontId="39" fillId="0" borderId="21" xfId="2" applyNumberFormat="1" applyFont="1" applyFill="1" applyBorder="1" applyAlignment="1">
      <alignment horizontal="center" vertical="top"/>
    </xf>
    <xf numFmtId="166" fontId="4" fillId="0" borderId="58" xfId="2" applyNumberFormat="1" applyFont="1" applyFill="1" applyBorder="1" applyAlignment="1">
      <alignment horizontal="center" vertical="top"/>
    </xf>
    <xf numFmtId="0" fontId="53" fillId="0" borderId="19" xfId="4" applyFont="1" applyFill="1" applyBorder="1" applyAlignment="1">
      <alignment horizontal="center" vertical="center" wrapText="1" shrinkToFit="1"/>
    </xf>
    <xf numFmtId="166" fontId="5" fillId="0" borderId="28" xfId="2" applyNumberFormat="1" applyFont="1" applyFill="1" applyBorder="1" applyAlignment="1">
      <alignment horizontal="center" vertical="center"/>
    </xf>
    <xf numFmtId="166" fontId="4" fillId="0" borderId="59" xfId="2" applyNumberFormat="1" applyFont="1" applyFill="1" applyBorder="1" applyAlignment="1">
      <alignment horizontal="center" vertical="center"/>
    </xf>
    <xf numFmtId="4" fontId="36" fillId="0" borderId="19" xfId="2" applyNumberFormat="1" applyFont="1" applyFill="1" applyBorder="1" applyAlignment="1">
      <alignment horizontal="center" vertical="top"/>
    </xf>
    <xf numFmtId="17" fontId="4" fillId="5" borderId="1" xfId="4" applyNumberFormat="1" applyFont="1" applyFill="1" applyBorder="1" applyAlignment="1">
      <alignment horizontal="center" vertical="top" shrinkToFit="1"/>
    </xf>
    <xf numFmtId="1" fontId="125" fillId="0" borderId="61" xfId="2" applyNumberFormat="1" applyFont="1" applyFill="1" applyBorder="1" applyAlignment="1">
      <alignment horizontal="center" vertical="top"/>
    </xf>
    <xf numFmtId="4" fontId="36" fillId="0" borderId="24" xfId="0" applyNumberFormat="1" applyFont="1" applyFill="1" applyBorder="1" applyAlignment="1">
      <alignment horizontal="center" vertical="top"/>
    </xf>
    <xf numFmtId="0" fontId="36" fillId="0" borderId="24" xfId="2" applyNumberFormat="1" applyFont="1" applyFill="1" applyBorder="1" applyAlignment="1">
      <alignment horizontal="center" vertical="top" wrapText="1"/>
    </xf>
    <xf numFmtId="4" fontId="71" fillId="0" borderId="24" xfId="2" applyNumberFormat="1" applyFont="1" applyFill="1" applyBorder="1" applyAlignment="1">
      <alignment horizontal="center" vertical="top"/>
    </xf>
    <xf numFmtId="4" fontId="71" fillId="0" borderId="62" xfId="2" applyNumberFormat="1" applyFont="1" applyFill="1" applyBorder="1" applyAlignment="1">
      <alignment horizontal="center" vertical="top"/>
    </xf>
    <xf numFmtId="4" fontId="36" fillId="0" borderId="63" xfId="2" applyNumberFormat="1" applyFont="1" applyFill="1" applyBorder="1" applyAlignment="1">
      <alignment horizontal="center" vertical="top"/>
    </xf>
    <xf numFmtId="0" fontId="47" fillId="0" borderId="45" xfId="0" applyFont="1" applyFill="1" applyBorder="1" applyAlignment="1">
      <alignment vertical="top" wrapText="1" shrinkToFit="1"/>
    </xf>
    <xf numFmtId="1" fontId="125" fillId="0" borderId="3" xfId="2" applyNumberFormat="1" applyFont="1" applyFill="1" applyBorder="1" applyAlignment="1">
      <alignment horizontal="center" vertical="top"/>
    </xf>
    <xf numFmtId="0" fontId="36" fillId="0" borderId="2" xfId="2" applyNumberFormat="1" applyFont="1" applyFill="1" applyBorder="1" applyAlignment="1">
      <alignment horizontal="center" vertical="top"/>
    </xf>
    <xf numFmtId="4" fontId="71" fillId="0" borderId="64" xfId="2" applyNumberFormat="1" applyFont="1" applyFill="1" applyBorder="1" applyAlignment="1">
      <alignment horizontal="center" vertical="top"/>
    </xf>
    <xf numFmtId="166" fontId="39" fillId="0" borderId="21" xfId="2" applyNumberFormat="1" applyFont="1" applyFill="1" applyBorder="1" applyAlignment="1">
      <alignment horizontal="center" vertical="top"/>
    </xf>
    <xf numFmtId="166" fontId="5" fillId="0" borderId="26" xfId="2" applyNumberFormat="1" applyFont="1" applyFill="1" applyBorder="1" applyAlignment="1">
      <alignment horizontal="center" vertical="top"/>
    </xf>
    <xf numFmtId="17" fontId="4" fillId="0" borderId="1" xfId="4" applyNumberFormat="1" applyFont="1" applyFill="1" applyBorder="1" applyAlignment="1">
      <alignment horizontal="center" vertical="top" wrapText="1" shrinkToFit="1"/>
    </xf>
    <xf numFmtId="0" fontId="89" fillId="0" borderId="2" xfId="0" applyFont="1" applyFill="1" applyBorder="1" applyAlignment="1">
      <alignment vertical="top" wrapText="1" shrinkToFit="1"/>
    </xf>
    <xf numFmtId="164" fontId="67" fillId="0" borderId="13" xfId="2" applyNumberFormat="1" applyFont="1" applyFill="1" applyBorder="1" applyAlignment="1">
      <alignment vertical="top"/>
    </xf>
    <xf numFmtId="4" fontId="36" fillId="0" borderId="4" xfId="2" applyNumberFormat="1" applyFont="1" applyFill="1" applyBorder="1" applyAlignment="1">
      <alignment horizontal="center" vertical="top"/>
    </xf>
    <xf numFmtId="0" fontId="16" fillId="0" borderId="36" xfId="4" applyFont="1" applyFill="1" applyBorder="1" applyAlignment="1">
      <alignment vertical="top" wrapText="1" shrinkToFit="1"/>
    </xf>
    <xf numFmtId="164" fontId="67" fillId="0" borderId="38" xfId="2" applyNumberFormat="1" applyFont="1" applyFill="1" applyBorder="1" applyAlignment="1">
      <alignment vertical="top"/>
    </xf>
    <xf numFmtId="1" fontId="125" fillId="0" borderId="38" xfId="2" applyNumberFormat="1" applyFont="1" applyFill="1" applyBorder="1" applyAlignment="1">
      <alignment horizontal="center" vertical="top"/>
    </xf>
    <xf numFmtId="0" fontId="36" fillId="0" borderId="36" xfId="2" applyNumberFormat="1" applyFont="1" applyFill="1" applyBorder="1" applyAlignment="1">
      <alignment horizontal="center" vertical="top"/>
    </xf>
    <xf numFmtId="4" fontId="36" fillId="0" borderId="36" xfId="2" applyNumberFormat="1" applyFont="1" applyFill="1" applyBorder="1" applyAlignment="1">
      <alignment horizontal="center" vertical="top"/>
    </xf>
    <xf numFmtId="4" fontId="36" fillId="0" borderId="37" xfId="2" applyNumberFormat="1" applyFont="1" applyFill="1" applyBorder="1" applyAlignment="1">
      <alignment horizontal="center" vertical="top"/>
    </xf>
    <xf numFmtId="4" fontId="71" fillId="0" borderId="57" xfId="2" applyNumberFormat="1" applyFont="1" applyFill="1" applyBorder="1" applyAlignment="1">
      <alignment horizontal="center" vertical="top"/>
    </xf>
    <xf numFmtId="166" fontId="36" fillId="0" borderId="21" xfId="2" applyNumberFormat="1" applyFont="1" applyFill="1" applyBorder="1" applyAlignment="1">
      <alignment horizontal="center" vertical="top"/>
    </xf>
    <xf numFmtId="166" fontId="36" fillId="0" borderId="26" xfId="2" applyNumberFormat="1" applyFont="1" applyFill="1" applyBorder="1" applyAlignment="1">
      <alignment horizontal="center" vertical="top"/>
    </xf>
    <xf numFmtId="166" fontId="5" fillId="0" borderId="58" xfId="2" applyNumberFormat="1" applyFont="1" applyFill="1" applyBorder="1" applyAlignment="1">
      <alignment horizontal="center" vertical="top"/>
    </xf>
    <xf numFmtId="17" fontId="4" fillId="0" borderId="1" xfId="4" applyNumberFormat="1" applyFont="1" applyFill="1" applyBorder="1" applyAlignment="1">
      <alignment horizontal="left" vertical="top" wrapText="1" shrinkToFit="1"/>
    </xf>
    <xf numFmtId="0" fontId="13" fillId="0" borderId="2" xfId="0" applyFont="1" applyFill="1" applyBorder="1" applyAlignment="1">
      <alignment vertical="top" wrapText="1" shrinkToFit="1"/>
    </xf>
    <xf numFmtId="4" fontId="36" fillId="0" borderId="42" xfId="2" applyNumberFormat="1" applyFont="1" applyFill="1" applyBorder="1" applyAlignment="1">
      <alignment horizontal="center" vertical="top"/>
    </xf>
    <xf numFmtId="164" fontId="67" fillId="0" borderId="47" xfId="2" applyNumberFormat="1" applyFont="1" applyFill="1" applyBorder="1" applyAlignment="1">
      <alignment vertical="center"/>
    </xf>
    <xf numFmtId="1" fontId="125" fillId="0" borderId="47" xfId="2" applyNumberFormat="1" applyFont="1" applyFill="1" applyBorder="1" applyAlignment="1">
      <alignment horizontal="center" vertical="top"/>
    </xf>
    <xf numFmtId="0" fontId="36" fillId="0" borderId="39" xfId="2" applyNumberFormat="1" applyFont="1" applyFill="1" applyBorder="1" applyAlignment="1">
      <alignment horizontal="center" vertical="top"/>
    </xf>
    <xf numFmtId="166" fontId="5" fillId="0" borderId="26" xfId="2" applyNumberFormat="1" applyFont="1" applyFill="1" applyBorder="1" applyAlignment="1">
      <alignment horizontal="center" vertical="center"/>
    </xf>
    <xf numFmtId="166" fontId="4" fillId="0" borderId="58" xfId="2" applyNumberFormat="1" applyFont="1" applyFill="1" applyBorder="1" applyAlignment="1">
      <alignment horizontal="center" vertical="center"/>
    </xf>
    <xf numFmtId="0" fontId="47" fillId="0" borderId="1" xfId="4" applyFont="1" applyFill="1" applyBorder="1" applyAlignment="1">
      <alignment vertical="top" wrapText="1" shrinkToFit="1"/>
    </xf>
    <xf numFmtId="164" fontId="47" fillId="0" borderId="3" xfId="2" applyNumberFormat="1" applyFont="1" applyFill="1" applyBorder="1" applyAlignment="1">
      <alignment vertical="top"/>
    </xf>
    <xf numFmtId="0" fontId="36" fillId="0" borderId="1" xfId="2" applyNumberFormat="1" applyFont="1" applyFill="1" applyBorder="1" applyAlignment="1">
      <alignment horizontal="left" vertical="top" wrapText="1"/>
    </xf>
    <xf numFmtId="0" fontId="47" fillId="0" borderId="2" xfId="0" applyFont="1" applyFill="1" applyBorder="1" applyAlignment="1">
      <alignment vertical="top" wrapText="1" shrinkToFit="1"/>
    </xf>
    <xf numFmtId="0" fontId="47" fillId="0" borderId="1" xfId="2" applyNumberFormat="1" applyFont="1" applyFill="1" applyBorder="1" applyAlignment="1">
      <alignment horizontal="left" vertical="top" wrapText="1"/>
    </xf>
    <xf numFmtId="4" fontId="36" fillId="0" borderId="51" xfId="2" applyNumberFormat="1" applyFont="1" applyFill="1" applyBorder="1" applyAlignment="1">
      <alignment horizontal="center" vertical="top"/>
    </xf>
    <xf numFmtId="17" fontId="39" fillId="0" borderId="15" xfId="4" applyNumberFormat="1" applyFont="1" applyFill="1" applyBorder="1" applyAlignment="1">
      <alignment horizontal="center" vertical="top" shrinkToFit="1"/>
    </xf>
    <xf numFmtId="0" fontId="39" fillId="0" borderId="15" xfId="4" applyFont="1" applyFill="1" applyBorder="1" applyAlignment="1">
      <alignment horizontal="center" vertical="top" wrapText="1" shrinkToFit="1"/>
    </xf>
    <xf numFmtId="0" fontId="47" fillId="0" borderId="10" xfId="4" applyFont="1" applyFill="1" applyBorder="1" applyAlignment="1">
      <alignment vertical="top" wrapText="1" shrinkToFit="1"/>
    </xf>
    <xf numFmtId="164" fontId="47" fillId="0" borderId="11" xfId="2" applyNumberFormat="1" applyFont="1" applyFill="1" applyBorder="1" applyAlignment="1">
      <alignment horizontal="center" vertical="top" wrapText="1"/>
    </xf>
    <xf numFmtId="1" fontId="125" fillId="0" borderId="11" xfId="2" applyNumberFormat="1" applyFont="1" applyFill="1" applyBorder="1" applyAlignment="1">
      <alignment horizontal="center" vertical="top"/>
    </xf>
    <xf numFmtId="17" fontId="39" fillId="0" borderId="17" xfId="4" applyNumberFormat="1" applyFont="1" applyFill="1" applyBorder="1" applyAlignment="1">
      <alignment horizontal="center" vertical="top" shrinkToFit="1"/>
    </xf>
    <xf numFmtId="0" fontId="39" fillId="0" borderId="17" xfId="4" applyFont="1" applyFill="1" applyBorder="1" applyAlignment="1">
      <alignment horizontal="center" vertical="top" wrapText="1" shrinkToFit="1"/>
    </xf>
    <xf numFmtId="0" fontId="39" fillId="0" borderId="20" xfId="0" applyFont="1" applyFill="1" applyBorder="1" applyAlignment="1">
      <alignment vertical="top" wrapText="1" shrinkToFit="1"/>
    </xf>
    <xf numFmtId="1" fontId="125" fillId="0" borderId="55" xfId="2" applyNumberFormat="1" applyFont="1" applyFill="1" applyBorder="1" applyAlignment="1">
      <alignment horizontal="center" vertical="top"/>
    </xf>
    <xf numFmtId="0" fontId="36" fillId="0" borderId="17" xfId="2" applyNumberFormat="1" applyFont="1" applyFill="1" applyBorder="1" applyAlignment="1">
      <alignment horizontal="center" vertical="top"/>
    </xf>
    <xf numFmtId="4" fontId="36" fillId="0" borderId="17" xfId="2" applyNumberFormat="1" applyFont="1" applyFill="1" applyBorder="1" applyAlignment="1">
      <alignment horizontal="center" vertical="top"/>
    </xf>
    <xf numFmtId="4" fontId="36" fillId="0" borderId="20" xfId="2" applyNumberFormat="1" applyFont="1" applyFill="1" applyBorder="1" applyAlignment="1">
      <alignment horizontal="center" vertical="top"/>
    </xf>
    <xf numFmtId="4" fontId="36" fillId="0" borderId="65" xfId="2" applyNumberFormat="1" applyFont="1" applyFill="1" applyBorder="1" applyAlignment="1">
      <alignment horizontal="center" vertical="top"/>
    </xf>
    <xf numFmtId="4" fontId="36" fillId="0" borderId="38" xfId="2" applyNumberFormat="1" applyFont="1" applyFill="1" applyBorder="1" applyAlignment="1">
      <alignment horizontal="center" vertical="top"/>
    </xf>
    <xf numFmtId="4" fontId="39" fillId="0" borderId="19" xfId="2" applyNumberFormat="1" applyFont="1" applyFill="1" applyBorder="1" applyAlignment="1">
      <alignment horizontal="center" vertical="center"/>
    </xf>
    <xf numFmtId="17" fontId="4" fillId="0" borderId="2" xfId="4" applyNumberFormat="1" applyFont="1" applyFill="1" applyBorder="1" applyAlignment="1">
      <alignment horizontal="center" vertical="top" wrapText="1" shrinkToFit="1"/>
    </xf>
    <xf numFmtId="0" fontId="36" fillId="0" borderId="2" xfId="2" applyNumberFormat="1" applyFont="1" applyFill="1" applyBorder="1" applyAlignment="1">
      <alignment horizontal="left" vertical="top" wrapText="1"/>
    </xf>
    <xf numFmtId="4" fontId="36" fillId="0" borderId="12" xfId="2" applyNumberFormat="1" applyFont="1" applyFill="1" applyBorder="1" applyAlignment="1">
      <alignment horizontal="center" vertical="top"/>
    </xf>
    <xf numFmtId="4" fontId="36" fillId="0" borderId="39" xfId="2" applyNumberFormat="1" applyFont="1" applyFill="1" applyBorder="1" applyAlignment="1">
      <alignment horizontal="center" vertical="top"/>
    </xf>
    <xf numFmtId="4" fontId="36" fillId="0" borderId="46" xfId="2" applyNumberFormat="1" applyFont="1" applyFill="1" applyBorder="1" applyAlignment="1">
      <alignment horizontal="center" vertical="top"/>
    </xf>
    <xf numFmtId="164" fontId="47" fillId="0" borderId="38" xfId="2" applyNumberFormat="1" applyFont="1" applyFill="1" applyBorder="1" applyAlignment="1">
      <alignment horizontal="center" vertical="top" wrapText="1"/>
    </xf>
    <xf numFmtId="0" fontId="37" fillId="0" borderId="24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37" fillId="0" borderId="1" xfId="2" applyNumberFormat="1" applyFont="1" applyFill="1" applyBorder="1" applyAlignment="1">
      <alignment vertical="center" wrapText="1"/>
    </xf>
    <xf numFmtId="0" fontId="37" fillId="0" borderId="2" xfId="2" applyNumberFormat="1" applyFont="1" applyFill="1" applyBorder="1" applyAlignment="1">
      <alignment vertical="center" wrapText="1"/>
    </xf>
    <xf numFmtId="17" fontId="30" fillId="0" borderId="21" xfId="4" applyNumberFormat="1" applyFont="1" applyFill="1" applyBorder="1" applyAlignment="1">
      <alignment horizontal="center" vertical="top" shrinkToFit="1"/>
    </xf>
    <xf numFmtId="0" fontId="30" fillId="0" borderId="21" xfId="4" applyFont="1" applyFill="1" applyBorder="1" applyAlignment="1">
      <alignment horizontal="center" vertical="top" wrapText="1" shrinkToFit="1"/>
    </xf>
    <xf numFmtId="0" fontId="13" fillId="0" borderId="26" xfId="0" applyFont="1" applyFill="1" applyBorder="1" applyAlignment="1">
      <alignment vertical="top" wrapText="1" shrinkToFit="1"/>
    </xf>
    <xf numFmtId="0" fontId="37" fillId="0" borderId="15" xfId="2" applyNumberFormat="1" applyFont="1" applyFill="1" applyBorder="1" applyAlignment="1">
      <alignment vertical="center" wrapText="1"/>
    </xf>
    <xf numFmtId="164" fontId="37" fillId="0" borderId="3" xfId="2" applyNumberFormat="1" applyFont="1" applyFill="1" applyBorder="1" applyAlignment="1">
      <alignment vertical="top"/>
    </xf>
    <xf numFmtId="0" fontId="37" fillId="0" borderId="1" xfId="2" applyNumberFormat="1" applyFont="1" applyFill="1" applyBorder="1" applyAlignment="1">
      <alignment horizontal="left" vertical="top" wrapText="1"/>
    </xf>
    <xf numFmtId="0" fontId="4" fillId="0" borderId="36" xfId="4" applyFont="1" applyFill="1" applyBorder="1" applyAlignment="1">
      <alignment vertical="top" wrapText="1"/>
    </xf>
    <xf numFmtId="4" fontId="36" fillId="0" borderId="55" xfId="2" applyNumberFormat="1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horizontal="center" vertical="top" wrapText="1"/>
    </xf>
    <xf numFmtId="164" fontId="47" fillId="0" borderId="3" xfId="2" applyNumberFormat="1" applyFont="1" applyFill="1" applyBorder="1" applyAlignment="1">
      <alignment horizontal="center" vertical="top" wrapText="1"/>
    </xf>
    <xf numFmtId="0" fontId="47" fillId="0" borderId="66" xfId="4" applyFont="1" applyFill="1" applyBorder="1" applyAlignment="1">
      <alignment vertical="top" wrapText="1" shrinkToFit="1"/>
    </xf>
    <xf numFmtId="164" fontId="47" fillId="0" borderId="67" xfId="2" applyNumberFormat="1" applyFont="1" applyFill="1" applyBorder="1" applyAlignment="1">
      <alignment horizontal="center" vertical="top" wrapText="1"/>
    </xf>
    <xf numFmtId="0" fontId="89" fillId="0" borderId="17" xfId="4" applyFont="1" applyFill="1" applyBorder="1" applyAlignment="1">
      <alignment vertical="top" wrapText="1" shrinkToFit="1"/>
    </xf>
    <xf numFmtId="164" fontId="67" fillId="0" borderId="17" xfId="2" applyNumberFormat="1" applyFont="1" applyFill="1" applyBorder="1" applyAlignment="1">
      <alignment vertical="center"/>
    </xf>
    <xf numFmtId="4" fontId="36" fillId="0" borderId="23" xfId="2" applyNumberFormat="1" applyFont="1" applyFill="1" applyBorder="1" applyAlignment="1">
      <alignment horizontal="center" vertical="center"/>
    </xf>
    <xf numFmtId="4" fontId="36" fillId="0" borderId="68" xfId="2" applyNumberFormat="1" applyFont="1" applyFill="1" applyBorder="1" applyAlignment="1">
      <alignment horizontal="center" vertical="top"/>
    </xf>
    <xf numFmtId="4" fontId="36" fillId="0" borderId="69" xfId="2" applyNumberFormat="1" applyFont="1" applyFill="1" applyBorder="1" applyAlignment="1">
      <alignment horizontal="center" vertical="top"/>
    </xf>
    <xf numFmtId="164" fontId="130" fillId="0" borderId="15" xfId="3" applyFont="1" applyFill="1" applyBorder="1" applyAlignment="1">
      <alignment horizontal="center" vertical="center" shrinkToFit="1"/>
    </xf>
    <xf numFmtId="164" fontId="130" fillId="0" borderId="15" xfId="3" applyFont="1" applyFill="1" applyBorder="1" applyAlignment="1">
      <alignment vertical="center" shrinkToFit="1"/>
    </xf>
    <xf numFmtId="164" fontId="83" fillId="0" borderId="12" xfId="2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center"/>
    </xf>
    <xf numFmtId="164" fontId="4" fillId="0" borderId="3" xfId="2" applyNumberFormat="1" applyFont="1" applyFill="1" applyBorder="1" applyAlignment="1">
      <alignment vertical="top"/>
    </xf>
    <xf numFmtId="164" fontId="47" fillId="0" borderId="19" xfId="2" applyNumberFormat="1" applyFont="1" applyFill="1" applyBorder="1" applyAlignment="1">
      <alignment horizontal="center" vertical="center"/>
    </xf>
    <xf numFmtId="166" fontId="47" fillId="0" borderId="19" xfId="2" applyNumberFormat="1" applyFont="1" applyFill="1" applyBorder="1" applyAlignment="1">
      <alignment horizontal="center" vertical="center"/>
    </xf>
    <xf numFmtId="164" fontId="131" fillId="0" borderId="3" xfId="2" applyNumberFormat="1" applyFont="1" applyFill="1" applyBorder="1" applyAlignment="1">
      <alignment horizontal="center" vertical="top"/>
    </xf>
    <xf numFmtId="0" fontId="132" fillId="0" borderId="1" xfId="2" applyNumberFormat="1" applyFont="1" applyFill="1" applyBorder="1" applyAlignment="1">
      <alignment horizontal="left" vertical="top" wrapText="1"/>
    </xf>
    <xf numFmtId="4" fontId="9" fillId="0" borderId="2" xfId="2" applyNumberFormat="1" applyFont="1" applyFill="1" applyBorder="1" applyAlignment="1">
      <alignment horizontal="center" vertical="top"/>
    </xf>
    <xf numFmtId="164" fontId="4" fillId="0" borderId="13" xfId="2" applyNumberFormat="1" applyFont="1" applyBorder="1" applyAlignment="1">
      <alignment vertical="top"/>
    </xf>
    <xf numFmtId="164" fontId="4" fillId="0" borderId="3" xfId="2" applyNumberFormat="1" applyFont="1" applyBorder="1" applyAlignment="1">
      <alignment horizontal="center" vertical="top"/>
    </xf>
    <xf numFmtId="164" fontId="68" fillId="0" borderId="3" xfId="2" applyNumberFormat="1" applyFont="1" applyBorder="1" applyAlignment="1">
      <alignment vertical="top"/>
    </xf>
    <xf numFmtId="164" fontId="67" fillId="0" borderId="13" xfId="2" applyNumberFormat="1" applyFont="1" applyBorder="1" applyAlignment="1">
      <alignment vertical="top"/>
    </xf>
    <xf numFmtId="164" fontId="4" fillId="0" borderId="3" xfId="2" applyNumberFormat="1" applyFont="1" applyBorder="1" applyAlignment="1">
      <alignment vertical="center"/>
    </xf>
    <xf numFmtId="164" fontId="67" fillId="0" borderId="40" xfId="2" applyNumberFormat="1" applyFont="1" applyFill="1" applyBorder="1" applyAlignment="1">
      <alignment vertical="center"/>
    </xf>
    <xf numFmtId="1" fontId="125" fillId="0" borderId="40" xfId="2" applyNumberFormat="1" applyFont="1" applyFill="1" applyBorder="1" applyAlignment="1">
      <alignment horizontal="center" vertical="top"/>
    </xf>
    <xf numFmtId="4" fontId="31" fillId="0" borderId="21" xfId="0" applyNumberFormat="1" applyFont="1" applyFill="1" applyBorder="1" applyAlignment="1">
      <alignment horizontal="center" vertical="top"/>
    </xf>
    <xf numFmtId="4" fontId="36" fillId="0" borderId="40" xfId="0" applyNumberFormat="1" applyFont="1" applyFill="1" applyBorder="1" applyAlignment="1">
      <alignment horizontal="center" vertical="top"/>
    </xf>
    <xf numFmtId="4" fontId="36" fillId="0" borderId="21" xfId="0" applyNumberFormat="1" applyFont="1" applyFill="1" applyBorder="1" applyAlignment="1">
      <alignment horizontal="center" vertical="top"/>
    </xf>
    <xf numFmtId="0" fontId="36" fillId="0" borderId="21" xfId="2" applyNumberFormat="1" applyFont="1" applyFill="1" applyBorder="1" applyAlignment="1">
      <alignment horizontal="center" vertical="top"/>
    </xf>
    <xf numFmtId="4" fontId="71" fillId="0" borderId="21" xfId="2" applyNumberFormat="1" applyFont="1" applyFill="1" applyBorder="1" applyAlignment="1">
      <alignment horizontal="center" vertical="top"/>
    </xf>
    <xf numFmtId="3" fontId="4" fillId="0" borderId="18" xfId="4" applyNumberFormat="1" applyFont="1" applyFill="1" applyBorder="1" applyAlignment="1">
      <alignment horizontal="center" vertical="top"/>
    </xf>
    <xf numFmtId="164" fontId="9" fillId="0" borderId="71" xfId="2" applyNumberFormat="1" applyFont="1" applyBorder="1" applyAlignment="1">
      <alignment vertical="center"/>
    </xf>
    <xf numFmtId="164" fontId="9" fillId="0" borderId="43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vertical="top"/>
    </xf>
    <xf numFmtId="164" fontId="39" fillId="0" borderId="40" xfId="2" applyFont="1" applyFill="1" applyBorder="1" applyAlignment="1">
      <alignment horizontal="center" vertical="top"/>
    </xf>
    <xf numFmtId="164" fontId="39" fillId="0" borderId="72" xfId="2" applyFont="1" applyFill="1" applyBorder="1" applyAlignment="1">
      <alignment horizontal="center" vertical="top"/>
    </xf>
    <xf numFmtId="3" fontId="89" fillId="0" borderId="73" xfId="3" applyNumberFormat="1" applyFont="1" applyFill="1" applyBorder="1" applyAlignment="1">
      <alignment horizontal="center" vertical="top" wrapText="1"/>
    </xf>
    <xf numFmtId="0" fontId="5" fillId="0" borderId="43" xfId="4" applyNumberFormat="1" applyFont="1" applyFill="1" applyBorder="1" applyAlignment="1">
      <alignment horizontal="center" vertical="top"/>
    </xf>
    <xf numFmtId="164" fontId="39" fillId="0" borderId="74" xfId="2" applyFont="1" applyFill="1" applyBorder="1" applyAlignment="1">
      <alignment horizontal="center" vertical="top"/>
    </xf>
    <xf numFmtId="0" fontId="5" fillId="0" borderId="43" xfId="4" applyNumberFormat="1" applyFont="1" applyFill="1" applyBorder="1" applyAlignment="1">
      <alignment horizontal="center" vertical="top" shrinkToFit="1"/>
    </xf>
    <xf numFmtId="3" fontId="5" fillId="0" borderId="73" xfId="3" applyNumberFormat="1" applyFont="1" applyFill="1" applyBorder="1" applyAlignment="1">
      <alignment horizontal="center" vertical="top" wrapText="1"/>
    </xf>
    <xf numFmtId="10" fontId="67" fillId="0" borderId="22" xfId="5" applyNumberFormat="1" applyFont="1" applyFill="1" applyBorder="1" applyAlignment="1">
      <alignment horizontal="center" vertical="center"/>
    </xf>
    <xf numFmtId="10" fontId="39" fillId="0" borderId="22" xfId="5" applyNumberFormat="1" applyFont="1" applyFill="1" applyBorder="1" applyAlignment="1">
      <alignment horizontal="center" vertical="center"/>
    </xf>
    <xf numFmtId="3" fontId="5" fillId="0" borderId="34" xfId="3" applyNumberFormat="1" applyFont="1" applyFill="1" applyBorder="1" applyAlignment="1">
      <alignment horizontal="center" vertical="top" wrapText="1"/>
    </xf>
    <xf numFmtId="164" fontId="9" fillId="0" borderId="43" xfId="2" applyNumberFormat="1" applyFont="1" applyBorder="1" applyAlignment="1">
      <alignment vertical="top"/>
    </xf>
    <xf numFmtId="164" fontId="12" fillId="0" borderId="43" xfId="2" applyNumberFormat="1" applyFont="1" applyBorder="1" applyAlignment="1">
      <alignment vertical="top"/>
    </xf>
    <xf numFmtId="0" fontId="11" fillId="0" borderId="10" xfId="4" applyFont="1" applyFill="1" applyBorder="1" applyAlignment="1">
      <alignment horizontal="center" vertical="top" wrapText="1" shrinkToFit="1"/>
    </xf>
    <xf numFmtId="164" fontId="2" fillId="0" borderId="0" xfId="3" applyFont="1" applyBorder="1" applyAlignment="1">
      <alignment horizontal="left" vertical="center"/>
    </xf>
    <xf numFmtId="164" fontId="32" fillId="0" borderId="1" xfId="3" applyFont="1" applyFill="1" applyBorder="1" applyAlignment="1">
      <alignment horizontal="left" vertical="top" wrapText="1" shrinkToFit="1"/>
    </xf>
    <xf numFmtId="0" fontId="134" fillId="0" borderId="0" xfId="0" applyFont="1"/>
    <xf numFmtId="164" fontId="134" fillId="0" borderId="8" xfId="1" applyFont="1" applyBorder="1" applyAlignment="1">
      <alignment vertical="center"/>
    </xf>
    <xf numFmtId="4" fontId="134" fillId="0" borderId="8" xfId="1" applyNumberFormat="1" applyFont="1" applyBorder="1" applyAlignment="1">
      <alignment horizontal="center" vertical="center"/>
    </xf>
    <xf numFmtId="4" fontId="134" fillId="0" borderId="3" xfId="1" applyNumberFormat="1" applyFont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top" wrapText="1" shrinkToFit="1"/>
    </xf>
    <xf numFmtId="164" fontId="4" fillId="0" borderId="4" xfId="1" applyFont="1" applyFill="1" applyBorder="1" applyAlignment="1">
      <alignment horizontal="center" vertical="top" wrapText="1" shrinkToFit="1"/>
    </xf>
    <xf numFmtId="4" fontId="8" fillId="0" borderId="4" xfId="4" applyNumberFormat="1" applyFont="1" applyFill="1" applyBorder="1" applyAlignment="1">
      <alignment horizontal="center" vertical="top" wrapText="1" shrinkToFit="1"/>
    </xf>
    <xf numFmtId="4" fontId="5" fillId="0" borderId="1" xfId="4" applyNumberFormat="1" applyFont="1" applyFill="1" applyBorder="1" applyAlignment="1">
      <alignment horizontal="center" vertical="top" wrapText="1" shrinkToFit="1"/>
    </xf>
    <xf numFmtId="164" fontId="135" fillId="0" borderId="1" xfId="3" applyFont="1" applyFill="1" applyBorder="1" applyAlignment="1">
      <alignment horizontal="left" vertical="top" wrapText="1" shrinkToFit="1"/>
    </xf>
    <xf numFmtId="4" fontId="4" fillId="0" borderId="1" xfId="4" applyNumberFormat="1" applyFont="1" applyFill="1" applyBorder="1" applyAlignment="1">
      <alignment horizontal="center" vertical="top" wrapText="1" shrinkToFit="1"/>
    </xf>
    <xf numFmtId="165" fontId="7" fillId="0" borderId="1" xfId="1" applyNumberFormat="1" applyFont="1" applyFill="1" applyBorder="1" applyAlignment="1">
      <alignment horizontal="center" vertical="top" wrapText="1" shrinkToFit="1"/>
    </xf>
    <xf numFmtId="164" fontId="136" fillId="0" borderId="1" xfId="0" applyNumberFormat="1" applyFont="1" applyFill="1" applyBorder="1" applyAlignment="1">
      <alignment vertical="top"/>
    </xf>
    <xf numFmtId="43" fontId="136" fillId="0" borderId="3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vertical="top" wrapText="1" shrinkToFit="1"/>
    </xf>
    <xf numFmtId="3" fontId="131" fillId="0" borderId="0" xfId="0" applyNumberFormat="1" applyFont="1" applyFill="1" applyBorder="1" applyAlignment="1">
      <alignment horizontal="center" vertical="top" wrapText="1"/>
    </xf>
    <xf numFmtId="4" fontId="8" fillId="0" borderId="6" xfId="4" applyNumberFormat="1" applyFont="1" applyFill="1" applyBorder="1" applyAlignment="1">
      <alignment horizontal="center" vertical="top" wrapText="1" shrinkToFit="1"/>
    </xf>
    <xf numFmtId="165" fontId="7" fillId="0" borderId="4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vertical="top"/>
    </xf>
    <xf numFmtId="3" fontId="7" fillId="0" borderId="3" xfId="0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center" vertical="top" wrapText="1" shrinkToFit="1"/>
    </xf>
    <xf numFmtId="165" fontId="7" fillId="0" borderId="1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horizontal="center" vertical="top"/>
    </xf>
    <xf numFmtId="0" fontId="134" fillId="0" borderId="1" xfId="0" applyFont="1" applyFill="1" applyBorder="1"/>
    <xf numFmtId="0" fontId="134" fillId="0" borderId="8" xfId="0" applyFont="1" applyFill="1" applyBorder="1" applyAlignment="1"/>
    <xf numFmtId="0" fontId="134" fillId="0" borderId="4" xfId="0" applyFont="1" applyBorder="1" applyAlignment="1">
      <alignment horizontal="left" vertical="center"/>
    </xf>
    <xf numFmtId="0" fontId="134" fillId="0" borderId="8" xfId="0" applyFont="1" applyBorder="1" applyAlignment="1">
      <alignment horizontal="left" vertical="center"/>
    </xf>
    <xf numFmtId="164" fontId="4" fillId="0" borderId="1" xfId="1" applyFont="1" applyFill="1" applyBorder="1" applyAlignment="1">
      <alignment vertical="top" wrapText="1" shrinkToFit="1"/>
    </xf>
    <xf numFmtId="4" fontId="7" fillId="0" borderId="1" xfId="4" applyNumberFormat="1" applyFont="1" applyFill="1" applyBorder="1" applyAlignment="1">
      <alignment horizontal="center" vertical="top" wrapText="1" shrinkToFit="1"/>
    </xf>
    <xf numFmtId="4" fontId="8" fillId="0" borderId="1" xfId="4" applyNumberFormat="1" applyFont="1" applyFill="1" applyBorder="1" applyAlignment="1">
      <alignment horizontal="center" vertical="top" wrapText="1" shrinkToFit="1"/>
    </xf>
    <xf numFmtId="164" fontId="4" fillId="0" borderId="4" xfId="1" applyNumberFormat="1" applyFont="1" applyFill="1" applyBorder="1" applyAlignment="1">
      <alignment horizontal="center" vertical="top" wrapText="1" shrinkToFit="1"/>
    </xf>
    <xf numFmtId="164" fontId="7" fillId="0" borderId="4" xfId="1" applyFont="1" applyFill="1" applyBorder="1" applyAlignment="1">
      <alignment horizontal="center" vertical="top" wrapText="1" shrinkToFit="1"/>
    </xf>
    <xf numFmtId="4" fontId="7" fillId="0" borderId="4" xfId="4" applyNumberFormat="1" applyFont="1" applyFill="1" applyBorder="1" applyAlignment="1">
      <alignment horizontal="center" vertical="top" wrapText="1" shrinkToFit="1"/>
    </xf>
    <xf numFmtId="0" fontId="8" fillId="0" borderId="0" xfId="0" applyFont="1"/>
    <xf numFmtId="17" fontId="8" fillId="0" borderId="1" xfId="4" applyNumberFormat="1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134" fillId="0" borderId="0" xfId="0" applyFont="1" applyAlignment="1">
      <alignment vertical="top"/>
    </xf>
    <xf numFmtId="0" fontId="134" fillId="0" borderId="1" xfId="0" applyFont="1" applyFill="1" applyBorder="1" applyAlignment="1">
      <alignment vertical="top"/>
    </xf>
    <xf numFmtId="164" fontId="137" fillId="0" borderId="43" xfId="2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horizontal="center" vertical="center"/>
    </xf>
    <xf numFmtId="169" fontId="48" fillId="0" borderId="2" xfId="0" applyNumberFormat="1" applyFont="1" applyBorder="1" applyAlignment="1">
      <alignment horizontal="center" vertical="center"/>
    </xf>
    <xf numFmtId="4" fontId="130" fillId="0" borderId="15" xfId="3" applyNumberFormat="1" applyFont="1" applyFill="1" applyBorder="1" applyAlignment="1">
      <alignment horizontal="center" vertical="center" shrinkToFit="1"/>
    </xf>
    <xf numFmtId="4" fontId="36" fillId="0" borderId="77" xfId="2" applyNumberFormat="1" applyFont="1" applyFill="1" applyBorder="1" applyAlignment="1">
      <alignment horizontal="center" vertical="top"/>
    </xf>
    <xf numFmtId="169" fontId="48" fillId="0" borderId="4" xfId="0" applyNumberFormat="1" applyFont="1" applyBorder="1" applyAlignment="1">
      <alignment horizontal="center" vertical="center"/>
    </xf>
    <xf numFmtId="169" fontId="48" fillId="0" borderId="8" xfId="0" applyNumberFormat="1" applyFont="1" applyBorder="1" applyAlignment="1">
      <alignment horizontal="center" vertical="center"/>
    </xf>
    <xf numFmtId="169" fontId="48" fillId="0" borderId="3" xfId="0" applyNumberFormat="1" applyFont="1" applyBorder="1" applyAlignment="1">
      <alignment horizontal="center" vertical="center"/>
    </xf>
    <xf numFmtId="169" fontId="20" fillId="0" borderId="4" xfId="0" applyNumberFormat="1" applyFont="1" applyBorder="1" applyAlignment="1">
      <alignment horizontal="center" vertical="center"/>
    </xf>
    <xf numFmtId="169" fontId="20" fillId="0" borderId="8" xfId="0" applyNumberFormat="1" applyFont="1" applyBorder="1" applyAlignment="1">
      <alignment horizontal="center" vertical="center"/>
    </xf>
    <xf numFmtId="169" fontId="20" fillId="0" borderId="3" xfId="0" applyNumberFormat="1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/>
    </xf>
    <xf numFmtId="169" fontId="20" fillId="0" borderId="2" xfId="0" applyNumberFormat="1" applyFont="1" applyBorder="1" applyAlignment="1">
      <alignment horizontal="center" vertical="center"/>
    </xf>
    <xf numFmtId="166" fontId="76" fillId="0" borderId="23" xfId="2" applyNumberFormat="1" applyFont="1" applyBorder="1" applyAlignment="1">
      <alignment horizontal="center" vertical="center"/>
    </xf>
    <xf numFmtId="166" fontId="76" fillId="0" borderId="22" xfId="2" applyNumberFormat="1" applyFont="1" applyBorder="1" applyAlignment="1">
      <alignment horizontal="center" vertical="center"/>
    </xf>
    <xf numFmtId="166" fontId="76" fillId="0" borderId="27" xfId="2" applyNumberFormat="1" applyFont="1" applyBorder="1" applyAlignment="1">
      <alignment horizontal="center" vertical="center"/>
    </xf>
    <xf numFmtId="0" fontId="62" fillId="0" borderId="6" xfId="4" applyFont="1" applyFill="1" applyBorder="1" applyAlignment="1">
      <alignment horizontal="center" vertical="center" wrapText="1"/>
    </xf>
    <xf numFmtId="0" fontId="62" fillId="0" borderId="11" xfId="4" applyFont="1" applyFill="1" applyBorder="1" applyAlignment="1">
      <alignment horizontal="center" vertical="center" wrapText="1"/>
    </xf>
    <xf numFmtId="0" fontId="62" fillId="0" borderId="14" xfId="4" applyFont="1" applyFill="1" applyBorder="1" applyAlignment="1">
      <alignment horizontal="center" vertical="center" wrapText="1"/>
    </xf>
    <xf numFmtId="0" fontId="62" fillId="0" borderId="16" xfId="4" applyFont="1" applyFill="1" applyBorder="1" applyAlignment="1">
      <alignment horizontal="center" vertical="center" wrapText="1"/>
    </xf>
    <xf numFmtId="164" fontId="62" fillId="0" borderId="10" xfId="3" applyFont="1" applyFill="1" applyBorder="1" applyAlignment="1">
      <alignment horizontal="center" vertical="center" wrapText="1" shrinkToFit="1"/>
    </xf>
    <xf numFmtId="164" fontId="62" fillId="0" borderId="15" xfId="3" applyFont="1" applyFill="1" applyBorder="1" applyAlignment="1">
      <alignment horizontal="center" vertical="center" wrapText="1" shrinkToFit="1"/>
    </xf>
    <xf numFmtId="3" fontId="6" fillId="0" borderId="30" xfId="3" applyNumberFormat="1" applyFont="1" applyFill="1" applyBorder="1" applyAlignment="1">
      <alignment horizontal="center" vertical="top" wrapText="1"/>
    </xf>
    <xf numFmtId="3" fontId="6" fillId="0" borderId="32" xfId="3" applyNumberFormat="1" applyFont="1" applyFill="1" applyBorder="1" applyAlignment="1">
      <alignment horizontal="center" vertical="top" wrapText="1"/>
    </xf>
    <xf numFmtId="3" fontId="6" fillId="0" borderId="34" xfId="3" applyNumberFormat="1" applyFont="1" applyFill="1" applyBorder="1" applyAlignment="1">
      <alignment horizontal="center" vertical="top" wrapText="1"/>
    </xf>
    <xf numFmtId="17" fontId="58" fillId="0" borderId="23" xfId="4" applyNumberFormat="1" applyFont="1" applyFill="1" applyBorder="1" applyAlignment="1">
      <alignment horizontal="center" vertical="center" wrapText="1"/>
    </xf>
    <xf numFmtId="17" fontId="58" fillId="0" borderId="22" xfId="4" applyNumberFormat="1" applyFont="1" applyFill="1" applyBorder="1" applyAlignment="1">
      <alignment horizontal="center" vertical="center" wrapText="1"/>
    </xf>
    <xf numFmtId="17" fontId="58" fillId="0" borderId="27" xfId="4" applyNumberFormat="1" applyFont="1" applyFill="1" applyBorder="1" applyAlignment="1">
      <alignment horizontal="center" vertical="center" wrapText="1"/>
    </xf>
    <xf numFmtId="17" fontId="58" fillId="0" borderId="48" xfId="4" applyNumberFormat="1" applyFont="1" applyFill="1" applyBorder="1" applyAlignment="1">
      <alignment horizontal="center" vertical="center" wrapText="1"/>
    </xf>
    <xf numFmtId="17" fontId="58" fillId="0" borderId="49" xfId="4" applyNumberFormat="1" applyFont="1" applyFill="1" applyBorder="1" applyAlignment="1">
      <alignment horizontal="center" vertical="center" wrapText="1"/>
    </xf>
    <xf numFmtId="17" fontId="58" fillId="0" borderId="50" xfId="4" applyNumberFormat="1" applyFont="1" applyFill="1" applyBorder="1" applyAlignment="1">
      <alignment horizontal="center" vertical="center" wrapText="1"/>
    </xf>
    <xf numFmtId="166" fontId="84" fillId="0" borderId="23" xfId="2" applyNumberFormat="1" applyFont="1" applyBorder="1" applyAlignment="1">
      <alignment horizontal="center" vertical="center"/>
    </xf>
    <xf numFmtId="166" fontId="84" fillId="0" borderId="22" xfId="2" applyNumberFormat="1" applyFont="1" applyBorder="1" applyAlignment="1">
      <alignment horizontal="center" vertical="center"/>
    </xf>
    <xf numFmtId="166" fontId="84" fillId="0" borderId="27" xfId="2" applyNumberFormat="1" applyFont="1" applyBorder="1" applyAlignment="1">
      <alignment horizontal="center" vertical="center"/>
    </xf>
    <xf numFmtId="164" fontId="75" fillId="0" borderId="4" xfId="3" applyFont="1" applyBorder="1" applyAlignment="1">
      <alignment horizontal="center" vertical="top" shrinkToFit="1"/>
    </xf>
    <xf numFmtId="164" fontId="75" fillId="0" borderId="3" xfId="3" applyFont="1" applyBorder="1" applyAlignment="1">
      <alignment horizontal="center" vertical="top" shrinkToFit="1"/>
    </xf>
    <xf numFmtId="4" fontId="84" fillId="0" borderId="8" xfId="2" applyNumberFormat="1" applyFont="1" applyBorder="1" applyAlignment="1">
      <alignment horizontal="center" vertical="top"/>
    </xf>
    <xf numFmtId="4" fontId="84" fillId="0" borderId="3" xfId="2" applyNumberFormat="1" applyFont="1" applyBorder="1" applyAlignment="1">
      <alignment horizontal="center" vertical="top"/>
    </xf>
    <xf numFmtId="164" fontId="75" fillId="0" borderId="70" xfId="3" applyFont="1" applyBorder="1" applyAlignment="1">
      <alignment horizontal="center" vertical="top" shrinkToFit="1"/>
    </xf>
    <xf numFmtId="164" fontId="75" fillId="0" borderId="8" xfId="3" applyFont="1" applyBorder="1" applyAlignment="1">
      <alignment horizontal="center" vertical="top" shrinkToFit="1"/>
    </xf>
    <xf numFmtId="164" fontId="75" fillId="0" borderId="75" xfId="3" applyFont="1" applyBorder="1" applyAlignment="1">
      <alignment horizontal="center" vertical="top" wrapText="1" shrinkToFit="1"/>
    </xf>
    <xf numFmtId="164" fontId="75" fillId="0" borderId="76" xfId="3" applyFont="1" applyBorder="1" applyAlignment="1">
      <alignment horizontal="center" vertical="top" wrapText="1" shrinkToFit="1"/>
    </xf>
    <xf numFmtId="164" fontId="138" fillId="0" borderId="52" xfId="3" applyFont="1" applyFill="1" applyBorder="1" applyAlignment="1">
      <alignment horizontal="center" vertical="top" wrapText="1" shrinkToFit="1"/>
    </xf>
    <xf numFmtId="164" fontId="138" fillId="0" borderId="53" xfId="3" applyFont="1" applyFill="1" applyBorder="1" applyAlignment="1">
      <alignment horizontal="center" vertical="top" wrapText="1" shrinkToFit="1"/>
    </xf>
    <xf numFmtId="164" fontId="138" fillId="0" borderId="54" xfId="3" applyFont="1" applyFill="1" applyBorder="1" applyAlignment="1">
      <alignment horizontal="center" vertical="top" wrapText="1" shrinkToFit="1"/>
    </xf>
    <xf numFmtId="166" fontId="36" fillId="0" borderId="23" xfId="2" applyNumberFormat="1" applyFont="1" applyFill="1" applyBorder="1" applyAlignment="1">
      <alignment horizontal="center" vertical="center" wrapText="1"/>
    </xf>
    <xf numFmtId="166" fontId="36" fillId="0" borderId="22" xfId="2" applyNumberFormat="1" applyFont="1" applyFill="1" applyBorder="1" applyAlignment="1">
      <alignment horizontal="center" vertical="center" wrapText="1"/>
    </xf>
    <xf numFmtId="166" fontId="36" fillId="0" borderId="27" xfId="2" applyNumberFormat="1" applyFont="1" applyFill="1" applyBorder="1" applyAlignment="1">
      <alignment horizontal="center" vertical="center" wrapText="1"/>
    </xf>
    <xf numFmtId="166" fontId="36" fillId="0" borderId="23" xfId="2" applyNumberFormat="1" applyFont="1" applyFill="1" applyBorder="1" applyAlignment="1">
      <alignment horizontal="center" vertical="center"/>
    </xf>
    <xf numFmtId="166" fontId="36" fillId="0" borderId="22" xfId="2" applyNumberFormat="1" applyFont="1" applyFill="1" applyBorder="1" applyAlignment="1">
      <alignment horizontal="center" vertical="center"/>
    </xf>
    <xf numFmtId="166" fontId="36" fillId="0" borderId="27" xfId="2" applyNumberFormat="1" applyFont="1" applyFill="1" applyBorder="1" applyAlignment="1">
      <alignment horizontal="center" vertical="center"/>
    </xf>
    <xf numFmtId="164" fontId="9" fillId="0" borderId="11" xfId="3" applyFont="1" applyFill="1" applyBorder="1" applyAlignment="1">
      <alignment horizontal="center" vertical="center" wrapText="1" shrinkToFit="1"/>
    </xf>
    <xf numFmtId="164" fontId="9" fillId="0" borderId="16" xfId="3" applyFont="1" applyFill="1" applyBorder="1" applyAlignment="1">
      <alignment horizontal="center" vertical="center" wrapText="1" shrinkToFit="1"/>
    </xf>
    <xf numFmtId="164" fontId="9" fillId="0" borderId="13" xfId="3" applyFont="1" applyFill="1" applyBorder="1" applyAlignment="1">
      <alignment horizontal="center" vertical="center" wrapText="1" shrinkToFit="1"/>
    </xf>
    <xf numFmtId="4" fontId="83" fillId="0" borderId="8" xfId="2" applyNumberFormat="1" applyFont="1" applyFill="1" applyBorder="1" applyAlignment="1">
      <alignment horizontal="center" vertical="top"/>
    </xf>
    <xf numFmtId="4" fontId="83" fillId="0" borderId="3" xfId="2" applyNumberFormat="1" applyFont="1" applyFill="1" applyBorder="1" applyAlignment="1">
      <alignment horizontal="center" vertical="top"/>
    </xf>
    <xf numFmtId="164" fontId="23" fillId="0" borderId="4" xfId="3" applyFont="1" applyFill="1" applyBorder="1" applyAlignment="1">
      <alignment horizontal="center" vertical="center" shrinkToFit="1"/>
    </xf>
    <xf numFmtId="164" fontId="23" fillId="0" borderId="8" xfId="3" applyFont="1" applyFill="1" applyBorder="1" applyAlignment="1">
      <alignment horizontal="center" vertical="center" shrinkToFit="1"/>
    </xf>
    <xf numFmtId="164" fontId="23" fillId="0" borderId="3" xfId="3" applyFont="1" applyFill="1" applyBorder="1" applyAlignment="1">
      <alignment horizontal="center" vertical="center" shrinkToFit="1"/>
    </xf>
    <xf numFmtId="0" fontId="120" fillId="0" borderId="10" xfId="3" applyNumberFormat="1" applyFont="1" applyFill="1" applyBorder="1" applyAlignment="1">
      <alignment horizontal="center" vertical="center" wrapText="1" shrinkToFit="1"/>
    </xf>
    <xf numFmtId="0" fontId="120" fillId="0" borderId="15" xfId="3" applyNumberFormat="1" applyFont="1" applyFill="1" applyBorder="1" applyAlignment="1">
      <alignment horizontal="center" vertical="center" wrapText="1" shrinkToFit="1"/>
    </xf>
    <xf numFmtId="0" fontId="120" fillId="0" borderId="2" xfId="3" applyNumberFormat="1" applyFont="1" applyFill="1" applyBorder="1" applyAlignment="1">
      <alignment horizontal="center" vertical="center" wrapText="1" shrinkToFit="1"/>
    </xf>
    <xf numFmtId="164" fontId="23" fillId="0" borderId="4" xfId="3" applyFont="1" applyFill="1" applyBorder="1" applyAlignment="1">
      <alignment horizontal="center" vertical="top" shrinkToFit="1"/>
    </xf>
    <xf numFmtId="164" fontId="23" fillId="0" borderId="3" xfId="3" applyFont="1" applyFill="1" applyBorder="1" applyAlignment="1">
      <alignment horizontal="center" vertical="top" shrinkToFit="1"/>
    </xf>
    <xf numFmtId="164" fontId="23" fillId="0" borderId="10" xfId="3" applyFont="1" applyFill="1" applyBorder="1" applyAlignment="1">
      <alignment horizontal="center" vertical="center" shrinkToFit="1"/>
    </xf>
    <xf numFmtId="164" fontId="23" fillId="0" borderId="15" xfId="3" applyFont="1" applyFill="1" applyBorder="1" applyAlignment="1">
      <alignment horizontal="center" vertical="center" shrinkToFit="1"/>
    </xf>
    <xf numFmtId="164" fontId="23" fillId="0" borderId="2" xfId="3" applyFont="1" applyFill="1" applyBorder="1" applyAlignment="1">
      <alignment horizontal="center" vertical="center" shrinkToFit="1"/>
    </xf>
    <xf numFmtId="164" fontId="23" fillId="0" borderId="6" xfId="3" applyFont="1" applyFill="1" applyBorder="1" applyAlignment="1">
      <alignment horizontal="center" vertical="center" shrinkToFit="1"/>
    </xf>
    <xf numFmtId="164" fontId="23" fillId="0" borderId="14" xfId="3" applyFont="1" applyFill="1" applyBorder="1" applyAlignment="1">
      <alignment horizontal="center" vertical="center" shrinkToFit="1"/>
    </xf>
    <xf numFmtId="164" fontId="23" fillId="0" borderId="12" xfId="3" applyFont="1" applyFill="1" applyBorder="1" applyAlignment="1">
      <alignment horizontal="center" vertical="center" shrinkToFit="1"/>
    </xf>
    <xf numFmtId="164" fontId="23" fillId="0" borderId="52" xfId="3" applyFont="1" applyFill="1" applyBorder="1" applyAlignment="1">
      <alignment horizontal="center" vertical="center" wrapText="1" shrinkToFit="1"/>
    </xf>
    <xf numFmtId="164" fontId="23" fillId="0" borderId="53" xfId="3" applyFont="1" applyFill="1" applyBorder="1" applyAlignment="1">
      <alignment horizontal="center" vertical="center" wrapText="1" shrinkToFit="1"/>
    </xf>
    <xf numFmtId="164" fontId="23" fillId="0" borderId="54" xfId="3" applyFont="1" applyFill="1" applyBorder="1" applyAlignment="1">
      <alignment horizontal="center" vertical="center" wrapText="1" shrinkToFit="1"/>
    </xf>
    <xf numFmtId="164" fontId="62" fillId="0" borderId="2" xfId="3" applyFont="1" applyFill="1" applyBorder="1" applyAlignment="1">
      <alignment horizontal="center" vertical="center" wrapText="1" shrinkToFit="1"/>
    </xf>
    <xf numFmtId="3" fontId="6" fillId="0" borderId="10" xfId="3" applyNumberFormat="1" applyFont="1" applyFill="1" applyBorder="1" applyAlignment="1">
      <alignment horizontal="center" vertical="center" wrapText="1"/>
    </xf>
    <xf numFmtId="3" fontId="6" fillId="0" borderId="15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164" fontId="118" fillId="0" borderId="11" xfId="3" applyFont="1" applyFill="1" applyBorder="1" applyAlignment="1">
      <alignment horizontal="center" vertical="center" wrapText="1" shrinkToFit="1"/>
    </xf>
    <xf numFmtId="164" fontId="118" fillId="0" borderId="16" xfId="3" applyFont="1" applyFill="1" applyBorder="1" applyAlignment="1">
      <alignment horizontal="center" vertical="center" wrapText="1" shrinkToFit="1"/>
    </xf>
    <xf numFmtId="164" fontId="119" fillId="0" borderId="10" xfId="2" applyNumberFormat="1" applyFont="1" applyFill="1" applyBorder="1" applyAlignment="1">
      <alignment horizontal="center" vertical="center" wrapText="1" shrinkToFit="1"/>
    </xf>
    <xf numFmtId="164" fontId="119" fillId="0" borderId="15" xfId="2" applyNumberFormat="1" applyFont="1" applyFill="1" applyBorder="1" applyAlignment="1">
      <alignment horizontal="center" vertical="center" wrapText="1" shrinkToFit="1"/>
    </xf>
    <xf numFmtId="164" fontId="119" fillId="0" borderId="2" xfId="2" applyNumberFormat="1" applyFont="1" applyFill="1" applyBorder="1" applyAlignment="1">
      <alignment horizontal="center" vertical="center" wrapText="1" shrinkToFit="1"/>
    </xf>
    <xf numFmtId="17" fontId="39" fillId="0" borderId="23" xfId="4" applyNumberFormat="1" applyFont="1" applyFill="1" applyBorder="1" applyAlignment="1">
      <alignment horizontal="center" vertical="center" wrapText="1"/>
    </xf>
    <xf numFmtId="17" fontId="39" fillId="0" borderId="22" xfId="4" applyNumberFormat="1" applyFont="1" applyFill="1" applyBorder="1" applyAlignment="1">
      <alignment horizontal="center" vertical="center" wrapText="1"/>
    </xf>
    <xf numFmtId="17" fontId="39" fillId="0" borderId="27" xfId="4" applyNumberFormat="1" applyFont="1" applyFill="1" applyBorder="1" applyAlignment="1">
      <alignment horizontal="center" vertical="center" wrapText="1"/>
    </xf>
    <xf numFmtId="17" fontId="39" fillId="0" borderId="28" xfId="4" applyNumberFormat="1" applyFont="1" applyFill="1" applyBorder="1" applyAlignment="1">
      <alignment horizontal="center" vertical="center" wrapText="1"/>
    </xf>
    <xf numFmtId="17" fontId="39" fillId="0" borderId="60" xfId="4" applyNumberFormat="1" applyFont="1" applyFill="1" applyBorder="1" applyAlignment="1">
      <alignment horizontal="center" vertical="center" wrapText="1"/>
    </xf>
    <xf numFmtId="17" fontId="39" fillId="0" borderId="29" xfId="4" applyNumberFormat="1" applyFont="1" applyFill="1" applyBorder="1" applyAlignment="1">
      <alignment horizontal="center" vertical="center" wrapText="1"/>
    </xf>
    <xf numFmtId="4" fontId="36" fillId="0" borderId="23" xfId="0" applyNumberFormat="1" applyFont="1" applyFill="1" applyBorder="1" applyAlignment="1">
      <alignment horizontal="center" vertical="center"/>
    </xf>
    <xf numFmtId="4" fontId="36" fillId="0" borderId="22" xfId="0" applyNumberFormat="1" applyFont="1" applyFill="1" applyBorder="1" applyAlignment="1">
      <alignment horizontal="center" vertical="center"/>
    </xf>
    <xf numFmtId="4" fontId="36" fillId="0" borderId="27" xfId="0" applyNumberFormat="1" applyFont="1" applyFill="1" applyBorder="1" applyAlignment="1">
      <alignment horizontal="center" vertical="center"/>
    </xf>
    <xf numFmtId="4" fontId="134" fillId="0" borderId="8" xfId="1" applyNumberFormat="1" applyFont="1" applyBorder="1" applyAlignment="1">
      <alignment horizontal="center" vertical="center"/>
    </xf>
    <xf numFmtId="0" fontId="134" fillId="0" borderId="4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0" xfId="0" applyFont="1" applyAlignment="1">
      <alignment horizontal="center"/>
    </xf>
    <xf numFmtId="166" fontId="76" fillId="0" borderId="78" xfId="2" applyNumberFormat="1" applyFont="1" applyBorder="1" applyAlignment="1">
      <alignment horizontal="center" vertical="center"/>
    </xf>
    <xf numFmtId="1" fontId="72" fillId="0" borderId="11" xfId="3" applyNumberFormat="1" applyFont="1" applyFill="1" applyBorder="1" applyAlignment="1">
      <alignment horizontal="center" vertical="center" wrapText="1" shrinkToFit="1"/>
    </xf>
    <xf numFmtId="1" fontId="77" fillId="0" borderId="16" xfId="3" applyNumberFormat="1" applyFont="1" applyFill="1" applyBorder="1" applyAlignment="1">
      <alignment horizontal="left" vertical="center" wrapText="1" shrinkToFit="1"/>
    </xf>
    <xf numFmtId="1" fontId="79" fillId="0" borderId="16" xfId="3" applyNumberFormat="1" applyFont="1" applyFill="1" applyBorder="1" applyAlignment="1">
      <alignment horizontal="left" vertical="center" wrapText="1" shrinkToFit="1"/>
    </xf>
    <xf numFmtId="1" fontId="81" fillId="0" borderId="13" xfId="3" applyNumberFormat="1" applyFont="1" applyFill="1" applyBorder="1" applyAlignment="1">
      <alignment horizontal="left" vertical="top" wrapText="1" shrinkToFit="1"/>
    </xf>
    <xf numFmtId="1" fontId="82" fillId="0" borderId="13" xfId="3" applyNumberFormat="1" applyFont="1" applyFill="1" applyBorder="1" applyAlignment="1">
      <alignment horizontal="left" vertical="center" wrapText="1" shrinkToFit="1"/>
    </xf>
    <xf numFmtId="1" fontId="79" fillId="0" borderId="3" xfId="2" applyNumberFormat="1" applyFont="1" applyFill="1" applyBorder="1" applyAlignment="1">
      <alignment horizontal="center" vertical="center"/>
    </xf>
    <xf numFmtId="1" fontId="79" fillId="0" borderId="3" xfId="2" applyNumberFormat="1" applyFont="1" applyFill="1" applyBorder="1" applyAlignment="1">
      <alignment horizontal="center" vertical="top"/>
    </xf>
    <xf numFmtId="1" fontId="113" fillId="0" borderId="40" xfId="2" applyNumberFormat="1" applyFont="1" applyFill="1" applyBorder="1" applyAlignment="1">
      <alignment horizontal="center" vertical="top"/>
    </xf>
    <xf numFmtId="10" fontId="98" fillId="0" borderId="23" xfId="5" applyNumberFormat="1" applyFont="1" applyFill="1" applyBorder="1" applyAlignment="1">
      <alignment horizontal="center" vertical="center"/>
    </xf>
    <xf numFmtId="1" fontId="99" fillId="0" borderId="3" xfId="2" applyNumberFormat="1" applyFont="1" applyFill="1" applyBorder="1" applyAlignment="1">
      <alignment horizontal="center" vertical="top"/>
    </xf>
    <xf numFmtId="1" fontId="99" fillId="0" borderId="40" xfId="2" applyNumberFormat="1" applyFont="1" applyFill="1" applyBorder="1" applyAlignment="1">
      <alignment horizontal="center" vertical="top"/>
    </xf>
    <xf numFmtId="1" fontId="79" fillId="0" borderId="13" xfId="2" applyNumberFormat="1" applyFont="1" applyFill="1" applyBorder="1" applyAlignment="1">
      <alignment horizontal="center" vertical="top"/>
    </xf>
    <xf numFmtId="1" fontId="115" fillId="0" borderId="40" xfId="2" applyNumberFormat="1" applyFont="1" applyFill="1" applyBorder="1" applyAlignment="1">
      <alignment horizontal="center" vertical="top"/>
    </xf>
    <xf numFmtId="10" fontId="117" fillId="0" borderId="23" xfId="5" applyNumberFormat="1" applyFont="1" applyFill="1" applyBorder="1" applyAlignment="1">
      <alignment horizontal="center" vertical="center"/>
    </xf>
    <xf numFmtId="1" fontId="111" fillId="0" borderId="0" xfId="0" applyNumberFormat="1" applyFont="1" applyFill="1" applyAlignment="1">
      <alignment vertical="center"/>
    </xf>
    <xf numFmtId="17" fontId="12" fillId="0" borderId="15" xfId="4" applyNumberFormat="1" applyFont="1" applyFill="1" applyBorder="1" applyAlignment="1">
      <alignment horizontal="center" vertical="top" shrinkToFit="1"/>
    </xf>
    <xf numFmtId="0" fontId="12" fillId="0" borderId="10" xfId="4" applyFont="1" applyFill="1" applyBorder="1" applyAlignment="1">
      <alignment horizontal="center" vertical="top" wrapText="1" shrinkToFit="1"/>
    </xf>
    <xf numFmtId="0" fontId="78" fillId="0" borderId="15" xfId="0" applyFont="1" applyFill="1" applyBorder="1" applyAlignment="1">
      <alignment vertical="top" wrapText="1" shrinkToFit="1"/>
    </xf>
    <xf numFmtId="164" fontId="9" fillId="0" borderId="0" xfId="2" applyNumberFormat="1" applyFont="1" applyBorder="1" applyAlignment="1">
      <alignment vertical="center"/>
    </xf>
    <xf numFmtId="164" fontId="4" fillId="0" borderId="10" xfId="2" applyNumberFormat="1" applyFont="1" applyBorder="1" applyAlignment="1">
      <alignment vertical="top"/>
    </xf>
    <xf numFmtId="1" fontId="79" fillId="0" borderId="10" xfId="2" applyNumberFormat="1" applyFont="1" applyFill="1" applyBorder="1" applyAlignment="1">
      <alignment horizontal="center" vertical="top"/>
    </xf>
    <xf numFmtId="4" fontId="80" fillId="0" borderId="10" xfId="0" applyNumberFormat="1" applyFont="1" applyBorder="1" applyAlignment="1">
      <alignment horizontal="center" vertical="top"/>
    </xf>
    <xf numFmtId="164" fontId="9" fillId="0" borderId="10" xfId="2" applyNumberFormat="1" applyFont="1" applyBorder="1" applyAlignment="1">
      <alignment vertical="center"/>
    </xf>
    <xf numFmtId="4" fontId="76" fillId="0" borderId="68" xfId="0" applyNumberFormat="1" applyFont="1" applyBorder="1" applyAlignment="1">
      <alignment horizontal="center" vertical="top"/>
    </xf>
    <xf numFmtId="4" fontId="76" fillId="0" borderId="79" xfId="0" applyNumberFormat="1" applyFont="1" applyBorder="1" applyAlignment="1">
      <alignment horizontal="center" vertical="top"/>
    </xf>
    <xf numFmtId="0" fontId="76" fillId="0" borderId="79" xfId="2" applyNumberFormat="1" applyFont="1" applyBorder="1" applyAlignment="1">
      <alignment horizontal="center" vertical="top"/>
    </xf>
    <xf numFmtId="17" fontId="12" fillId="0" borderId="2" xfId="4" applyNumberFormat="1" applyFont="1" applyFill="1" applyBorder="1" applyAlignment="1">
      <alignment horizontal="center" vertical="top" shrinkToFit="1"/>
    </xf>
    <xf numFmtId="164" fontId="12" fillId="0" borderId="34" xfId="2" applyNumberFormat="1" applyFont="1" applyBorder="1" applyAlignment="1">
      <alignment vertical="top"/>
    </xf>
    <xf numFmtId="4" fontId="93" fillId="0" borderId="2" xfId="0" applyNumberFormat="1" applyFont="1" applyBorder="1" applyAlignment="1">
      <alignment horizontal="center" vertical="top"/>
    </xf>
    <xf numFmtId="164" fontId="3" fillId="0" borderId="35" xfId="2" applyNumberFormat="1" applyFont="1" applyBorder="1" applyAlignment="1">
      <alignment vertical="top"/>
    </xf>
    <xf numFmtId="4" fontId="76" fillId="0" borderId="2" xfId="0" applyNumberFormat="1" applyFont="1" applyBorder="1" applyAlignment="1">
      <alignment horizontal="center" vertical="top"/>
    </xf>
    <xf numFmtId="4" fontId="85" fillId="0" borderId="2" xfId="0" applyNumberFormat="1" applyFont="1" applyBorder="1" applyAlignment="1">
      <alignment horizontal="center" vertical="top"/>
    </xf>
    <xf numFmtId="0" fontId="133" fillId="0" borderId="2" xfId="2" applyNumberFormat="1" applyFont="1" applyBorder="1" applyAlignment="1">
      <alignment horizontal="left" vertical="top" wrapText="1"/>
    </xf>
    <xf numFmtId="4" fontId="86" fillId="0" borderId="15" xfId="2" applyNumberFormat="1" applyFont="1" applyBorder="1" applyAlignment="1">
      <alignment horizontal="center" vertical="top"/>
    </xf>
    <xf numFmtId="4" fontId="60" fillId="0" borderId="15" xfId="2" applyNumberFormat="1" applyFont="1" applyBorder="1" applyAlignment="1">
      <alignment horizontal="center" vertical="top"/>
    </xf>
    <xf numFmtId="10" fontId="139" fillId="0" borderId="19" xfId="5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 shrinkToFit="1"/>
    </xf>
    <xf numFmtId="166" fontId="3" fillId="0" borderId="80" xfId="2" applyNumberFormat="1" applyFont="1" applyBorder="1" applyAlignment="1">
      <alignment horizontal="center" vertical="center"/>
    </xf>
    <xf numFmtId="9" fontId="67" fillId="6" borderId="78" xfId="5" applyFont="1" applyFill="1" applyBorder="1" applyAlignment="1">
      <alignment horizontal="center" vertical="center"/>
    </xf>
    <xf numFmtId="166" fontId="3" fillId="0" borderId="41" xfId="2" applyNumberFormat="1" applyFont="1" applyBorder="1" applyAlignment="1">
      <alignment horizontal="center" vertical="center"/>
    </xf>
    <xf numFmtId="166" fontId="87" fillId="0" borderId="22" xfId="2" applyNumberFormat="1" applyFont="1" applyBorder="1" applyAlignment="1">
      <alignment horizontal="center" vertical="center"/>
    </xf>
    <xf numFmtId="166" fontId="87" fillId="0" borderId="27" xfId="2" applyNumberFormat="1" applyFont="1" applyBorder="1" applyAlignment="1">
      <alignment horizontal="center" vertical="center"/>
    </xf>
    <xf numFmtId="164" fontId="84" fillId="0" borderId="19" xfId="2" applyNumberFormat="1" applyFont="1" applyBorder="1" applyAlignment="1">
      <alignment horizontal="center" vertical="center"/>
    </xf>
    <xf numFmtId="166" fontId="3" fillId="0" borderId="23" xfId="2" applyNumberFormat="1" applyFont="1" applyBorder="1" applyAlignment="1">
      <alignment horizontal="center" vertical="center"/>
    </xf>
    <xf numFmtId="166" fontId="3" fillId="0" borderId="19" xfId="2" applyNumberFormat="1" applyFont="1" applyBorder="1" applyAlignment="1">
      <alignment horizontal="center" vertical="center"/>
    </xf>
    <xf numFmtId="0" fontId="42" fillId="0" borderId="19" xfId="4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64" fontId="119" fillId="0" borderId="19" xfId="2" applyNumberFormat="1" applyFont="1" applyBorder="1" applyAlignment="1">
      <alignment horizontal="center" vertical="center"/>
    </xf>
    <xf numFmtId="17" fontId="58" fillId="0" borderId="19" xfId="4" applyNumberFormat="1" applyFont="1" applyFill="1" applyBorder="1" applyAlignment="1">
      <alignment horizontal="center" vertical="top"/>
    </xf>
    <xf numFmtId="164" fontId="23" fillId="0" borderId="81" xfId="3" applyFont="1" applyBorder="1" applyAlignment="1">
      <alignment horizontal="center" vertical="center" shrinkToFit="1"/>
    </xf>
    <xf numFmtId="166" fontId="4" fillId="0" borderId="78" xfId="2" applyNumberFormat="1" applyFont="1" applyBorder="1" applyAlignment="1">
      <alignment horizontal="center" vertical="center"/>
    </xf>
    <xf numFmtId="166" fontId="4" fillId="0" borderId="22" xfId="2" applyNumberFormat="1" applyFont="1" applyBorder="1" applyAlignment="1">
      <alignment horizontal="center" vertical="center"/>
    </xf>
    <xf numFmtId="166" fontId="94" fillId="0" borderId="22" xfId="2" applyNumberFormat="1" applyFont="1" applyBorder="1" applyAlignment="1">
      <alignment horizontal="center" vertical="center"/>
    </xf>
    <xf numFmtId="166" fontId="39" fillId="0" borderId="22" xfId="2" applyNumberFormat="1" applyFont="1" applyBorder="1" applyAlignment="1">
      <alignment horizontal="center" vertical="center"/>
    </xf>
    <xf numFmtId="1" fontId="140" fillId="4" borderId="1" xfId="3" applyNumberFormat="1" applyFont="1" applyFill="1" applyBorder="1" applyAlignment="1">
      <alignment horizontal="left" vertical="top" wrapText="1" shrinkToFit="1"/>
    </xf>
    <xf numFmtId="169" fontId="15" fillId="0" borderId="0" xfId="0" applyNumberFormat="1" applyFont="1"/>
    <xf numFmtId="169" fontId="15" fillId="0" borderId="0" xfId="0" applyNumberFormat="1" applyFont="1" applyAlignment="1"/>
    <xf numFmtId="167" fontId="15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168" fontId="15" fillId="0" borderId="1" xfId="1" applyNumberFormat="1" applyFont="1" applyFill="1" applyBorder="1" applyAlignment="1">
      <alignment horizontal="center" vertical="center" shrinkToFit="1"/>
    </xf>
    <xf numFmtId="169" fontId="15" fillId="0" borderId="83" xfId="0" applyNumberFormat="1" applyFont="1" applyBorder="1" applyAlignment="1">
      <alignment horizontal="center" vertical="center"/>
    </xf>
    <xf numFmtId="169" fontId="15" fillId="0" borderId="84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167" fontId="15" fillId="3" borderId="82" xfId="0" applyNumberFormat="1" applyFont="1" applyFill="1" applyBorder="1" applyAlignment="1">
      <alignment horizontal="center" vertical="center"/>
    </xf>
    <xf numFmtId="167" fontId="15" fillId="8" borderId="10" xfId="0" applyNumberFormat="1" applyFont="1" applyFill="1" applyBorder="1" applyAlignment="1">
      <alignment horizontal="center"/>
    </xf>
    <xf numFmtId="167" fontId="2" fillId="8" borderId="10" xfId="0" applyNumberFormat="1" applyFont="1" applyFill="1" applyBorder="1" applyAlignment="1">
      <alignment horizontal="center"/>
    </xf>
    <xf numFmtId="167" fontId="61" fillId="8" borderId="10" xfId="0" applyNumberFormat="1" applyFont="1" applyFill="1" applyBorder="1" applyAlignment="1">
      <alignment horizontal="center"/>
    </xf>
    <xf numFmtId="168" fontId="19" fillId="0" borderId="0" xfId="1" applyNumberFormat="1" applyFont="1" applyFill="1" applyBorder="1" applyAlignment="1">
      <alignment vertical="center" shrinkToFit="1"/>
    </xf>
    <xf numFmtId="167" fontId="46" fillId="0" borderId="0" xfId="0" applyNumberFormat="1" applyFont="1" applyBorder="1" applyAlignment="1">
      <alignment horizontal="center"/>
    </xf>
    <xf numFmtId="4" fontId="84" fillId="0" borderId="4" xfId="2" applyNumberFormat="1" applyFont="1" applyBorder="1" applyAlignment="1">
      <alignment horizontal="center" vertical="top"/>
    </xf>
    <xf numFmtId="166" fontId="87" fillId="0" borderId="78" xfId="2" applyNumberFormat="1" applyFont="1" applyBorder="1" applyAlignment="1">
      <alignment horizontal="center" vertical="center"/>
    </xf>
    <xf numFmtId="164" fontId="9" fillId="0" borderId="4" xfId="3" applyFont="1" applyBorder="1" applyAlignment="1">
      <alignment horizontal="center" vertical="center"/>
    </xf>
    <xf numFmtId="164" fontId="9" fillId="0" borderId="3" xfId="3" applyFont="1" applyBorder="1" applyAlignment="1">
      <alignment horizontal="center" vertical="center"/>
    </xf>
    <xf numFmtId="164" fontId="9" fillId="0" borderId="4" xfId="3" applyFont="1" applyBorder="1" applyAlignment="1">
      <alignment vertical="top" wrapText="1"/>
    </xf>
    <xf numFmtId="164" fontId="9" fillId="0" borderId="15" xfId="3" applyFont="1" applyFill="1" applyBorder="1" applyAlignment="1">
      <alignment horizontal="center" vertical="center"/>
    </xf>
    <xf numFmtId="164" fontId="12" fillId="0" borderId="10" xfId="3" applyFont="1" applyFill="1" applyBorder="1" applyAlignment="1">
      <alignment horizontal="center" vertical="top" wrapText="1"/>
    </xf>
    <xf numFmtId="164" fontId="12" fillId="0" borderId="15" xfId="3" applyFont="1" applyFill="1" applyBorder="1" applyAlignment="1">
      <alignment horizontal="center" vertical="top" wrapText="1"/>
    </xf>
    <xf numFmtId="164" fontId="9" fillId="0" borderId="2" xfId="3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top" wrapText="1"/>
    </xf>
    <xf numFmtId="164" fontId="67" fillId="0" borderId="24" xfId="2" applyNumberFormat="1" applyFont="1" applyFill="1" applyBorder="1" applyAlignment="1">
      <alignment horizontal="center" vertical="top"/>
    </xf>
    <xf numFmtId="4" fontId="36" fillId="0" borderId="86" xfId="2" applyNumberFormat="1" applyFont="1" applyFill="1" applyBorder="1" applyAlignment="1">
      <alignment horizontal="center" vertical="top"/>
    </xf>
    <xf numFmtId="17" fontId="39" fillId="0" borderId="1" xfId="4" applyNumberFormat="1" applyFont="1" applyFill="1" applyBorder="1" applyAlignment="1">
      <alignment horizontal="center" vertical="top" shrinkToFit="1"/>
    </xf>
    <xf numFmtId="0" fontId="39" fillId="0" borderId="1" xfId="4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vertical="top" wrapText="1" shrinkToFit="1"/>
    </xf>
    <xf numFmtId="166" fontId="5" fillId="0" borderId="87" xfId="2" applyNumberFormat="1" applyFont="1" applyFill="1" applyBorder="1" applyAlignment="1">
      <alignment horizontal="center" vertical="center"/>
    </xf>
    <xf numFmtId="166" fontId="30" fillId="0" borderId="21" xfId="2" applyNumberFormat="1" applyFont="1" applyFill="1" applyBorder="1" applyAlignment="1">
      <alignment horizontal="center" vertical="top"/>
    </xf>
    <xf numFmtId="10" fontId="36" fillId="0" borderId="88" xfId="5" applyNumberFormat="1" applyFont="1" applyFill="1" applyBorder="1" applyAlignment="1">
      <alignment horizontal="center" vertical="top"/>
    </xf>
    <xf numFmtId="10" fontId="36" fillId="0" borderId="88" xfId="5" applyNumberFormat="1" applyFont="1" applyFill="1" applyBorder="1" applyAlignment="1">
      <alignment horizontal="center" vertical="center" wrapText="1"/>
    </xf>
    <xf numFmtId="10" fontId="36" fillId="0" borderId="19" xfId="7" applyNumberFormat="1" applyFont="1" applyFill="1" applyBorder="1" applyAlignment="1">
      <alignment horizontal="center" vertical="center"/>
    </xf>
    <xf numFmtId="10" fontId="36" fillId="0" borderId="29" xfId="7" applyNumberFormat="1" applyFont="1" applyFill="1" applyBorder="1" applyAlignment="1">
      <alignment horizontal="center" vertical="center"/>
    </xf>
    <xf numFmtId="10" fontId="36" fillId="0" borderId="88" xfId="7" applyNumberFormat="1" applyFont="1" applyFill="1" applyBorder="1" applyAlignment="1">
      <alignment horizontal="center" vertical="center"/>
    </xf>
    <xf numFmtId="4" fontId="36" fillId="0" borderId="18" xfId="0" applyNumberFormat="1" applyFont="1" applyFill="1" applyBorder="1" applyAlignment="1">
      <alignment horizontal="center" vertical="center"/>
    </xf>
    <xf numFmtId="4" fontId="36" fillId="0" borderId="19" xfId="0" applyNumberFormat="1" applyFont="1" applyFill="1" applyBorder="1" applyAlignment="1">
      <alignment horizontal="center" vertical="center"/>
    </xf>
    <xf numFmtId="4" fontId="36" fillId="0" borderId="19" xfId="2" applyNumberFormat="1" applyFont="1" applyFill="1" applyBorder="1" applyAlignment="1">
      <alignment horizontal="center" vertical="center" wrapText="1"/>
    </xf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left"/>
    </xf>
    <xf numFmtId="0" fontId="15" fillId="0" borderId="0" xfId="0" applyFont="1" applyAlignment="1"/>
    <xf numFmtId="167" fontId="47" fillId="0" borderId="1" xfId="0" applyNumberFormat="1" applyFont="1" applyBorder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</cellXfs>
  <cellStyles count="8">
    <cellStyle name="Comma" xfId="1" builtinId="3"/>
    <cellStyle name="Comma 2" xfId="2"/>
    <cellStyle name="Comma_ทะเบียนคุม รายจ่ายใบเบิกกองแผน 52" xfId="3"/>
    <cellStyle name="Normal" xfId="0" builtinId="0"/>
    <cellStyle name="Normal 2" xfId="4"/>
    <cellStyle name="Percent" xfId="7" builtinId="5"/>
    <cellStyle name="Percent 2" xfId="5"/>
    <cellStyle name="ปกติ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K\Desktop\drive%20F\Docment%202550-2560\&#3613;&#3656;&#3634;&#3618;&#3610;&#3619;&#3636;&#3627;&#3634;&#3619;%20&#3591;&#3610;&#3611;&#3619;&#3632;&#3617;&#3634;&#3603;\&#3607;&#3632;&#3648;&#3610;&#3637;&#3618;&#3609;&#3588;&#3640;&#3617;&#3648;&#3629;&#3585;&#3626;&#3634;&#3619;\&#3607;&#3632;&#3648;&#3610;&#3637;&#3618;&#3609;&#3588;&#3640;&#3617;%2050-59\2560%20&#3607;&#3632;&#3648;&#3610;&#3637;&#3618;&#3609;&#3588;&#3640;&#3617;&#3585;&#3634;&#3619;&#3651;&#3594;&#3657;&#3592;&#3656;&#3634;&#3618;&#3591;&#3611;&#3617;.%201-28%20&#3585;&#3614;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งรด.60 (2)"/>
      <sheetName val="รายงานงปม.60"/>
      <sheetName val="สรุปภาพรวม งปม.60"/>
      <sheetName val="Sub Total Fac"/>
      <sheetName val="เงินรายได้"/>
      <sheetName val="Sheet1"/>
      <sheetName val="ตัวเลือก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0</v>
          </cell>
        </row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</row>
        <row r="6">
          <cell r="C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0" zoomScaleNormal="90" workbookViewId="0">
      <selection activeCell="B1" sqref="B1"/>
    </sheetView>
  </sheetViews>
  <sheetFormatPr defaultColWidth="18.5703125" defaultRowHeight="24"/>
  <cols>
    <col min="1" max="1" width="18.5703125" style="59"/>
    <col min="2" max="2" width="18.85546875" style="64" bestFit="1" customWidth="1"/>
    <col min="3" max="3" width="18.28515625" style="56" customWidth="1"/>
    <col min="4" max="4" width="16.7109375" style="56" customWidth="1"/>
    <col min="5" max="5" width="16.28515625" style="56" customWidth="1"/>
    <col min="6" max="6" width="16.42578125" style="56" customWidth="1"/>
    <col min="7" max="7" width="16.5703125" style="56" customWidth="1"/>
    <col min="8" max="8" width="17.28515625" style="56" customWidth="1"/>
    <col min="9" max="11" width="18.5703125" style="56"/>
    <col min="12" max="16384" width="18.5703125" style="59"/>
  </cols>
  <sheetData>
    <row r="1" spans="1:16" ht="38.25" customHeight="1">
      <c r="B1" s="763" t="s">
        <v>145</v>
      </c>
      <c r="C1" s="47"/>
    </row>
    <row r="2" spans="1:16" ht="39.75" customHeight="1">
      <c r="B2" s="764"/>
      <c r="C2" s="806" t="s">
        <v>146</v>
      </c>
    </row>
    <row r="3" spans="1:16" s="45" customFormat="1" ht="30.6" customHeight="1">
      <c r="B3" s="617" t="s">
        <v>40</v>
      </c>
      <c r="C3" s="618"/>
      <c r="D3" s="618"/>
      <c r="E3" s="618"/>
      <c r="F3" s="618"/>
      <c r="G3" s="618"/>
      <c r="H3" s="618"/>
      <c r="I3" s="618"/>
      <c r="J3" s="619"/>
      <c r="K3" s="44">
        <v>0</v>
      </c>
    </row>
    <row r="4" spans="1:16" s="45" customFormat="1">
      <c r="B4" s="613" t="s">
        <v>10</v>
      </c>
      <c r="C4" s="617" t="s">
        <v>11</v>
      </c>
      <c r="D4" s="618"/>
      <c r="E4" s="618"/>
      <c r="F4" s="619"/>
      <c r="G4" s="617" t="s">
        <v>12</v>
      </c>
      <c r="H4" s="618"/>
      <c r="I4" s="618"/>
      <c r="J4" s="619"/>
      <c r="K4" s="49"/>
    </row>
    <row r="5" spans="1:16" s="804" customFormat="1">
      <c r="B5" s="614"/>
      <c r="C5" s="805" t="s">
        <v>1</v>
      </c>
      <c r="D5" s="805" t="s">
        <v>24</v>
      </c>
      <c r="E5" s="51" t="s">
        <v>9</v>
      </c>
      <c r="F5" s="52" t="s">
        <v>8</v>
      </c>
      <c r="G5" s="805" t="s">
        <v>1</v>
      </c>
      <c r="H5" s="805" t="s">
        <v>24</v>
      </c>
      <c r="I5" s="51" t="s">
        <v>9</v>
      </c>
      <c r="J5" s="52" t="s">
        <v>13</v>
      </c>
    </row>
    <row r="6" spans="1:16" ht="27" customHeight="1">
      <c r="A6" s="766" t="s">
        <v>147</v>
      </c>
      <c r="B6" s="54">
        <v>43404</v>
      </c>
      <c r="C6" s="55">
        <v>0</v>
      </c>
      <c r="D6" s="55">
        <v>0</v>
      </c>
      <c r="E6" s="56">
        <v>0</v>
      </c>
      <c r="F6" s="55">
        <f t="shared" ref="F6:F14" si="0">SUM(D6:E6)</f>
        <v>0</v>
      </c>
      <c r="G6" s="55">
        <v>0</v>
      </c>
      <c r="H6" s="55">
        <v>0</v>
      </c>
      <c r="I6" s="55">
        <v>0</v>
      </c>
      <c r="J6" s="57">
        <f>SUM(G6:I6)</f>
        <v>0</v>
      </c>
      <c r="K6" s="58">
        <f>K3-J6</f>
        <v>0</v>
      </c>
    </row>
    <row r="7" spans="1:16" ht="27" customHeight="1">
      <c r="A7" s="766"/>
      <c r="B7" s="54">
        <v>43434</v>
      </c>
      <c r="C7" s="55">
        <v>0</v>
      </c>
      <c r="D7" s="55">
        <v>0</v>
      </c>
      <c r="E7" s="55">
        <v>0</v>
      </c>
      <c r="F7" s="55">
        <f t="shared" si="0"/>
        <v>0</v>
      </c>
      <c r="G7" s="55">
        <v>0</v>
      </c>
      <c r="H7" s="55">
        <v>0</v>
      </c>
      <c r="I7" s="55">
        <v>0</v>
      </c>
      <c r="J7" s="57">
        <f t="shared" ref="J7:J17" si="1">SUM(G7:I7)</f>
        <v>0</v>
      </c>
      <c r="K7" s="109">
        <f>K6-(J7+F7)</f>
        <v>0</v>
      </c>
    </row>
    <row r="8" spans="1:16" ht="27" customHeight="1">
      <c r="A8" s="766"/>
      <c r="B8" s="54">
        <v>43465</v>
      </c>
      <c r="C8" s="55">
        <v>0</v>
      </c>
      <c r="D8" s="55">
        <v>0</v>
      </c>
      <c r="E8" s="55">
        <v>0</v>
      </c>
      <c r="F8" s="55">
        <f t="shared" si="0"/>
        <v>0</v>
      </c>
      <c r="G8" s="55">
        <v>0</v>
      </c>
      <c r="H8" s="55">
        <v>0</v>
      </c>
      <c r="I8" s="55">
        <v>0</v>
      </c>
      <c r="J8" s="57">
        <f>SUM(G8:I8)</f>
        <v>0</v>
      </c>
      <c r="K8" s="109">
        <f t="shared" ref="K8:K17" si="2">K7-J8</f>
        <v>0</v>
      </c>
    </row>
    <row r="9" spans="1:16" ht="27" customHeight="1">
      <c r="A9" s="766" t="s">
        <v>148</v>
      </c>
      <c r="B9" s="54">
        <v>43496</v>
      </c>
      <c r="C9" s="55">
        <v>0</v>
      </c>
      <c r="D9" s="55">
        <v>0</v>
      </c>
      <c r="E9" s="55">
        <v>0</v>
      </c>
      <c r="F9" s="55">
        <f t="shared" si="0"/>
        <v>0</v>
      </c>
      <c r="G9" s="55">
        <v>0</v>
      </c>
      <c r="H9" s="55">
        <v>0</v>
      </c>
      <c r="I9" s="55">
        <v>0</v>
      </c>
      <c r="J9" s="57">
        <f t="shared" si="1"/>
        <v>0</v>
      </c>
      <c r="K9" s="109">
        <f t="shared" si="2"/>
        <v>0</v>
      </c>
    </row>
    <row r="10" spans="1:16" ht="27" customHeight="1">
      <c r="A10" s="766"/>
      <c r="B10" s="54">
        <v>43524</v>
      </c>
      <c r="C10" s="55">
        <v>0</v>
      </c>
      <c r="D10" s="55">
        <v>0</v>
      </c>
      <c r="E10" s="55">
        <v>0</v>
      </c>
      <c r="F10" s="55">
        <f>SUM(C10:E10)</f>
        <v>0</v>
      </c>
      <c r="G10" s="55">
        <v>0</v>
      </c>
      <c r="H10" s="55">
        <v>0</v>
      </c>
      <c r="I10" s="55">
        <v>0</v>
      </c>
      <c r="J10" s="60">
        <f>SUM(H10:I10)</f>
        <v>0</v>
      </c>
      <c r="K10" s="109">
        <f t="shared" si="2"/>
        <v>0</v>
      </c>
    </row>
    <row r="11" spans="1:16" ht="27" customHeight="1">
      <c r="A11" s="766"/>
      <c r="B11" s="54">
        <v>43555</v>
      </c>
      <c r="C11" s="55">
        <v>0</v>
      </c>
      <c r="D11" s="55">
        <v>0</v>
      </c>
      <c r="E11" s="55">
        <v>0</v>
      </c>
      <c r="F11" s="55">
        <f t="shared" si="0"/>
        <v>0</v>
      </c>
      <c r="G11" s="55">
        <v>0</v>
      </c>
      <c r="H11" s="55">
        <v>0</v>
      </c>
      <c r="I11" s="55">
        <v>0</v>
      </c>
      <c r="J11" s="57">
        <f t="shared" si="1"/>
        <v>0</v>
      </c>
      <c r="K11" s="109">
        <f t="shared" si="2"/>
        <v>0</v>
      </c>
      <c r="O11" s="82"/>
    </row>
    <row r="12" spans="1:16" ht="27" customHeight="1">
      <c r="A12" s="766" t="s">
        <v>149</v>
      </c>
      <c r="B12" s="54">
        <v>43585</v>
      </c>
      <c r="C12" s="55">
        <v>0</v>
      </c>
      <c r="D12" s="55">
        <v>0</v>
      </c>
      <c r="E12" s="55">
        <v>0</v>
      </c>
      <c r="F12" s="55">
        <f t="shared" si="0"/>
        <v>0</v>
      </c>
      <c r="G12" s="55">
        <v>0</v>
      </c>
      <c r="H12" s="55">
        <v>0</v>
      </c>
      <c r="I12" s="55">
        <v>0</v>
      </c>
      <c r="J12" s="57">
        <f t="shared" si="1"/>
        <v>0</v>
      </c>
      <c r="K12" s="109">
        <f t="shared" si="2"/>
        <v>0</v>
      </c>
    </row>
    <row r="13" spans="1:16" ht="27" customHeight="1">
      <c r="A13" s="766"/>
      <c r="B13" s="54">
        <v>43616</v>
      </c>
      <c r="C13" s="55">
        <v>0</v>
      </c>
      <c r="D13" s="55">
        <v>0</v>
      </c>
      <c r="E13" s="55">
        <v>0</v>
      </c>
      <c r="F13" s="60">
        <f t="shared" si="0"/>
        <v>0</v>
      </c>
      <c r="G13" s="55">
        <v>0</v>
      </c>
      <c r="H13" s="55">
        <v>0</v>
      </c>
      <c r="I13" s="55">
        <v>0</v>
      </c>
      <c r="J13" s="57">
        <f t="shared" si="1"/>
        <v>0</v>
      </c>
      <c r="K13" s="109">
        <f t="shared" si="2"/>
        <v>0</v>
      </c>
    </row>
    <row r="14" spans="1:16" ht="27" customHeight="1">
      <c r="A14" s="766"/>
      <c r="B14" s="61">
        <v>43646</v>
      </c>
      <c r="C14" s="55">
        <v>0</v>
      </c>
      <c r="D14" s="55">
        <v>0</v>
      </c>
      <c r="E14" s="55">
        <v>0</v>
      </c>
      <c r="F14" s="60">
        <f t="shared" si="0"/>
        <v>0</v>
      </c>
      <c r="G14" s="55">
        <v>0</v>
      </c>
      <c r="H14" s="55">
        <v>0</v>
      </c>
      <c r="I14" s="55">
        <v>0</v>
      </c>
      <c r="J14" s="57">
        <f t="shared" si="1"/>
        <v>0</v>
      </c>
      <c r="K14" s="109">
        <f t="shared" si="2"/>
        <v>0</v>
      </c>
    </row>
    <row r="15" spans="1:16" ht="27" customHeight="1">
      <c r="A15" s="766" t="s">
        <v>150</v>
      </c>
      <c r="B15" s="61">
        <v>43677</v>
      </c>
      <c r="C15" s="55">
        <v>0</v>
      </c>
      <c r="D15" s="55">
        <v>0</v>
      </c>
      <c r="E15" s="55">
        <v>0</v>
      </c>
      <c r="F15" s="60">
        <f>SUM(C15:E15)</f>
        <v>0</v>
      </c>
      <c r="G15" s="55">
        <v>0</v>
      </c>
      <c r="H15" s="55">
        <v>0</v>
      </c>
      <c r="I15" s="55">
        <v>0</v>
      </c>
      <c r="J15" s="57">
        <f>SUM(G15:I15)</f>
        <v>0</v>
      </c>
      <c r="K15" s="109">
        <f t="shared" si="2"/>
        <v>0</v>
      </c>
    </row>
    <row r="16" spans="1:16" s="6" customFormat="1" ht="26.45" customHeight="1">
      <c r="A16" s="766"/>
      <c r="B16" s="54">
        <v>43708</v>
      </c>
      <c r="C16" s="55">
        <v>0</v>
      </c>
      <c r="D16" s="55">
        <v>0</v>
      </c>
      <c r="E16" s="62">
        <v>0</v>
      </c>
      <c r="F16" s="57">
        <f>SUM(D16:E16)</f>
        <v>0</v>
      </c>
      <c r="G16" s="55">
        <v>0</v>
      </c>
      <c r="H16" s="55">
        <v>0</v>
      </c>
      <c r="I16" s="55">
        <v>0</v>
      </c>
      <c r="J16" s="57">
        <f t="shared" si="1"/>
        <v>0</v>
      </c>
      <c r="K16" s="109">
        <f t="shared" si="2"/>
        <v>0</v>
      </c>
      <c r="M16" s="59"/>
      <c r="N16" s="59"/>
      <c r="O16" s="59"/>
      <c r="P16" s="59"/>
    </row>
    <row r="17" spans="1:24" s="6" customFormat="1" ht="28.5" customHeight="1">
      <c r="A17" s="766"/>
      <c r="B17" s="54">
        <v>43738</v>
      </c>
      <c r="C17" s="55">
        <v>0</v>
      </c>
      <c r="D17" s="62">
        <v>0</v>
      </c>
      <c r="E17" s="62">
        <v>0</v>
      </c>
      <c r="F17" s="57">
        <f>SUM(D17:E17)</f>
        <v>0</v>
      </c>
      <c r="G17" s="55">
        <v>0</v>
      </c>
      <c r="H17" s="55">
        <v>0</v>
      </c>
      <c r="I17" s="55">
        <v>0</v>
      </c>
      <c r="J17" s="57">
        <f t="shared" si="1"/>
        <v>0</v>
      </c>
      <c r="K17" s="109">
        <f t="shared" si="2"/>
        <v>0</v>
      </c>
    </row>
    <row r="18" spans="1:24" s="6" customFormat="1" ht="31.9" customHeight="1" thickBot="1">
      <c r="B18" s="101" t="s">
        <v>14</v>
      </c>
      <c r="C18" s="102">
        <f t="shared" ref="C18:I18" si="3">SUM(C6:C17)</f>
        <v>0</v>
      </c>
      <c r="D18" s="102">
        <f t="shared" si="3"/>
        <v>0</v>
      </c>
      <c r="E18" s="102">
        <f t="shared" si="3"/>
        <v>0</v>
      </c>
      <c r="F18" s="105">
        <f t="shared" si="3"/>
        <v>0</v>
      </c>
      <c r="G18" s="103">
        <f t="shared" si="3"/>
        <v>0</v>
      </c>
      <c r="H18" s="103">
        <f>SUM(H6:H17)</f>
        <v>0</v>
      </c>
      <c r="I18" s="103">
        <f t="shared" si="3"/>
        <v>0</v>
      </c>
      <c r="J18" s="106">
        <f>SUM(G18:I18)</f>
        <v>0</v>
      </c>
      <c r="L18" s="104"/>
    </row>
    <row r="19" spans="1:24" ht="16.5" customHeight="1" thickTop="1">
      <c r="B19" s="94"/>
      <c r="C19" s="95"/>
      <c r="D19" s="95"/>
      <c r="E19" s="95"/>
      <c r="F19" s="98"/>
      <c r="G19" s="99"/>
      <c r="H19" s="99"/>
      <c r="I19" s="99"/>
      <c r="J19" s="100"/>
      <c r="K19" s="59"/>
      <c r="L19" s="63"/>
      <c r="M19" s="6"/>
      <c r="N19" s="6"/>
      <c r="O19" s="6"/>
      <c r="P19" s="6"/>
    </row>
    <row r="20" spans="1:24" ht="26.25" customHeight="1">
      <c r="B20" s="46" t="s">
        <v>39</v>
      </c>
      <c r="C20" s="47"/>
      <c r="D20" s="48"/>
      <c r="E20" s="48"/>
      <c r="F20" s="98"/>
      <c r="G20" s="99"/>
      <c r="H20" s="34" t="s">
        <v>155</v>
      </c>
      <c r="I20" s="34"/>
      <c r="J20" s="34" t="s">
        <v>156</v>
      </c>
      <c r="K20" s="59"/>
      <c r="L20" s="63"/>
      <c r="M20" s="6"/>
      <c r="N20" s="6"/>
      <c r="O20" s="6"/>
      <c r="P20" s="6"/>
    </row>
    <row r="21" spans="1:24" ht="23.25" customHeight="1">
      <c r="B21" s="50" t="s">
        <v>15</v>
      </c>
      <c r="C21" s="50" t="s">
        <v>153</v>
      </c>
      <c r="D21" s="50" t="s">
        <v>16</v>
      </c>
      <c r="E21" s="50" t="s">
        <v>17</v>
      </c>
      <c r="F21" s="767" t="s">
        <v>127</v>
      </c>
      <c r="G21" s="98"/>
      <c r="H21" s="802" t="s">
        <v>157</v>
      </c>
      <c r="I21" s="802"/>
      <c r="J21" s="802"/>
      <c r="K21" s="100"/>
      <c r="M21" s="63"/>
      <c r="N21" s="6"/>
      <c r="O21" s="6"/>
      <c r="P21" s="6"/>
      <c r="Q21" s="6"/>
    </row>
    <row r="22" spans="1:24" ht="24" customHeight="1">
      <c r="B22" s="53" t="s">
        <v>1</v>
      </c>
      <c r="C22" s="53"/>
      <c r="D22" s="60">
        <f>C18</f>
        <v>0</v>
      </c>
      <c r="E22" s="96">
        <f>G18</f>
        <v>0</v>
      </c>
      <c r="F22" s="55">
        <f>SUM(D22:E22)</f>
        <v>0</v>
      </c>
      <c r="G22" s="98"/>
      <c r="H22" s="34"/>
      <c r="I22" s="34"/>
      <c r="J22" s="21"/>
      <c r="K22" s="100"/>
      <c r="M22" s="63"/>
      <c r="N22" s="6"/>
      <c r="O22" s="6"/>
      <c r="P22" s="6"/>
      <c r="Q22" s="6"/>
    </row>
    <row r="23" spans="1:24" ht="24" customHeight="1">
      <c r="B23" s="53" t="s">
        <v>151</v>
      </c>
      <c r="C23" s="53"/>
      <c r="D23" s="60">
        <f>D17</f>
        <v>0</v>
      </c>
      <c r="E23" s="96">
        <f>H17</f>
        <v>0</v>
      </c>
      <c r="F23" s="55">
        <f>SUM(D23:E23)</f>
        <v>0</v>
      </c>
      <c r="G23" s="98"/>
      <c r="H23" s="34" t="s">
        <v>155</v>
      </c>
      <c r="I23" s="34"/>
      <c r="J23" s="34" t="s">
        <v>158</v>
      </c>
      <c r="K23" s="100"/>
      <c r="M23" s="63"/>
      <c r="N23" s="6"/>
      <c r="O23" s="6"/>
      <c r="P23" s="6"/>
      <c r="Q23" s="6"/>
    </row>
    <row r="24" spans="1:24" ht="24" customHeight="1">
      <c r="B24" s="53" t="s">
        <v>152</v>
      </c>
      <c r="C24" s="53"/>
      <c r="D24" s="60">
        <f>D18</f>
        <v>0</v>
      </c>
      <c r="E24" s="96">
        <f>H18</f>
        <v>0</v>
      </c>
      <c r="F24" s="55">
        <f>SUM(D24:E24)</f>
        <v>0</v>
      </c>
      <c r="G24" s="98"/>
      <c r="H24" s="802" t="s">
        <v>157</v>
      </c>
      <c r="I24" s="802"/>
      <c r="J24" s="802"/>
      <c r="K24" s="100"/>
      <c r="M24" s="63"/>
      <c r="N24" s="6"/>
      <c r="O24" s="6"/>
      <c r="P24" s="6"/>
      <c r="Q24" s="6"/>
    </row>
    <row r="25" spans="1:24" ht="24" customHeight="1">
      <c r="B25" s="53" t="s">
        <v>18</v>
      </c>
      <c r="C25" s="53"/>
      <c r="D25" s="55">
        <f>E18</f>
        <v>0</v>
      </c>
      <c r="E25" s="97">
        <v>0</v>
      </c>
      <c r="F25" s="55">
        <f>SUM(D25:E25)</f>
        <v>0</v>
      </c>
      <c r="G25" s="98"/>
      <c r="H25" s="21"/>
      <c r="I25" s="21"/>
      <c r="J25" s="21"/>
      <c r="K25" s="100"/>
      <c r="M25" s="63"/>
      <c r="N25" s="6"/>
      <c r="O25" s="6"/>
      <c r="P25" s="6"/>
      <c r="Q25" s="6"/>
      <c r="S25" s="6"/>
      <c r="T25" s="6"/>
      <c r="U25" s="6"/>
      <c r="V25" s="6"/>
      <c r="W25" s="6"/>
      <c r="X25" s="6"/>
    </row>
    <row r="26" spans="1:24" ht="24" customHeight="1" thickBot="1">
      <c r="B26" s="772" t="s">
        <v>19</v>
      </c>
      <c r="C26" s="772"/>
      <c r="D26" s="773">
        <f>SUM(D22:D25)</f>
        <v>0</v>
      </c>
      <c r="E26" s="774">
        <f>J18</f>
        <v>0</v>
      </c>
      <c r="F26" s="773">
        <f>SUM(D26:E26)</f>
        <v>0</v>
      </c>
      <c r="G26" s="98"/>
      <c r="H26" s="34" t="s">
        <v>155</v>
      </c>
      <c r="I26" s="34"/>
      <c r="J26" s="803" t="s">
        <v>159</v>
      </c>
      <c r="K26" s="100"/>
      <c r="M26" s="63"/>
      <c r="N26" s="6"/>
      <c r="O26" s="6"/>
      <c r="P26" s="6"/>
      <c r="Q26" s="6"/>
      <c r="S26" s="6"/>
      <c r="T26" s="6"/>
      <c r="U26" s="6"/>
      <c r="V26" s="6"/>
      <c r="W26" s="6"/>
      <c r="X26" s="6"/>
    </row>
    <row r="27" spans="1:24" s="6" customFormat="1" ht="24" customHeight="1" thickBot="1">
      <c r="B27" s="768" t="s">
        <v>37</v>
      </c>
      <c r="C27" s="769"/>
      <c r="D27" s="769"/>
      <c r="E27" s="770"/>
      <c r="F27" s="771">
        <f>C26-F26</f>
        <v>0</v>
      </c>
      <c r="G27" s="107"/>
      <c r="H27" s="802" t="s">
        <v>157</v>
      </c>
      <c r="I27" s="802"/>
      <c r="J27" s="802"/>
      <c r="L27" s="104"/>
    </row>
    <row r="28" spans="1:24" ht="31.9" customHeight="1" thickTop="1">
      <c r="B28" s="94"/>
      <c r="C28" s="95"/>
      <c r="D28" s="95"/>
      <c r="E28" s="95"/>
      <c r="F28" s="98"/>
      <c r="G28" s="99"/>
      <c r="H28" s="99"/>
      <c r="I28" s="99"/>
      <c r="J28" s="100"/>
      <c r="K28" s="59"/>
      <c r="L28" s="63"/>
      <c r="M28" s="6"/>
      <c r="N28" s="6"/>
      <c r="O28" s="6"/>
      <c r="P28" s="6"/>
      <c r="R28" s="6"/>
      <c r="S28" s="6"/>
      <c r="T28" s="6"/>
      <c r="U28" s="6"/>
      <c r="V28" s="6"/>
      <c r="W28" s="6"/>
    </row>
  </sheetData>
  <mergeCells count="11">
    <mergeCell ref="A6:A8"/>
    <mergeCell ref="A9:A11"/>
    <mergeCell ref="A12:A14"/>
    <mergeCell ref="A15:A17"/>
    <mergeCell ref="H21:J21"/>
    <mergeCell ref="C4:F4"/>
    <mergeCell ref="G4:J4"/>
    <mergeCell ref="B27:D27"/>
    <mergeCell ref="B3:J3"/>
    <mergeCell ref="H24:J24"/>
    <mergeCell ref="H27:J27"/>
  </mergeCells>
  <pageMargins left="1" right="1" top="1" bottom="1" header="0.5" footer="0.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27"/>
  <sheetViews>
    <sheetView topLeftCell="C19" zoomScale="90" zoomScaleNormal="90" workbookViewId="0">
      <selection activeCell="I20" sqref="I20:K27"/>
    </sheetView>
  </sheetViews>
  <sheetFormatPr defaultColWidth="18.7109375" defaultRowHeight="27.75"/>
  <cols>
    <col min="1" max="1" width="18.5703125" style="24" customWidth="1"/>
    <col min="2" max="2" width="21.85546875" style="36" customWidth="1"/>
    <col min="3" max="5" width="21.140625" style="21" customWidth="1"/>
    <col min="6" max="6" width="16.28515625" style="21" customWidth="1"/>
    <col min="7" max="7" width="16.42578125" style="21" customWidth="1"/>
    <col min="8" max="8" width="21" style="21" customWidth="1"/>
    <col min="9" max="11" width="18.7109375" style="21" bestFit="1" customWidth="1"/>
    <col min="12" max="257" width="18.5703125" style="24" customWidth="1"/>
    <col min="258" max="258" width="18.7109375" style="24" bestFit="1"/>
    <col min="259" max="16384" width="18.7109375" style="24"/>
  </cols>
  <sheetData>
    <row r="1" spans="1:260">
      <c r="B1" s="763" t="s">
        <v>145</v>
      </c>
      <c r="C1" s="47"/>
    </row>
    <row r="2" spans="1:260">
      <c r="B2" s="764"/>
      <c r="C2" s="765" t="s">
        <v>146</v>
      </c>
    </row>
    <row r="3" spans="1:260" s="37" customFormat="1" ht="30.6" customHeight="1">
      <c r="B3" s="620" t="s">
        <v>42</v>
      </c>
      <c r="C3" s="621"/>
      <c r="D3" s="621"/>
      <c r="E3" s="621"/>
      <c r="F3" s="621"/>
      <c r="G3" s="621"/>
      <c r="H3" s="621"/>
      <c r="I3" s="621"/>
      <c r="J3" s="621"/>
      <c r="K3" s="621"/>
      <c r="L3" s="622"/>
    </row>
    <row r="4" spans="1:260" s="37" customFormat="1" ht="30.75">
      <c r="B4" s="623" t="s">
        <v>10</v>
      </c>
      <c r="C4" s="620" t="s">
        <v>11</v>
      </c>
      <c r="D4" s="621"/>
      <c r="E4" s="621"/>
      <c r="F4" s="621"/>
      <c r="G4" s="622"/>
      <c r="H4" s="620" t="s">
        <v>12</v>
      </c>
      <c r="I4" s="621"/>
      <c r="J4" s="621"/>
      <c r="K4" s="621"/>
      <c r="L4" s="622"/>
    </row>
    <row r="5" spans="1:260" s="37" customFormat="1" ht="30.75">
      <c r="B5" s="624"/>
      <c r="C5" s="38" t="s">
        <v>1</v>
      </c>
      <c r="D5" s="38" t="s">
        <v>143</v>
      </c>
      <c r="E5" s="38" t="s">
        <v>144</v>
      </c>
      <c r="F5" s="39" t="s">
        <v>9</v>
      </c>
      <c r="G5" s="40" t="s">
        <v>8</v>
      </c>
      <c r="H5" s="38" t="s">
        <v>1</v>
      </c>
      <c r="I5" s="38" t="s">
        <v>143</v>
      </c>
      <c r="J5" s="38" t="s">
        <v>144</v>
      </c>
      <c r="K5" s="39" t="s">
        <v>9</v>
      </c>
      <c r="L5" s="40" t="s">
        <v>13</v>
      </c>
    </row>
    <row r="6" spans="1:260" ht="27" customHeight="1">
      <c r="A6" s="766" t="s">
        <v>147</v>
      </c>
      <c r="B6" s="54">
        <v>43404</v>
      </c>
      <c r="C6" s="20">
        <v>0</v>
      </c>
      <c r="D6" s="20">
        <v>0</v>
      </c>
      <c r="E6" s="20">
        <v>0</v>
      </c>
      <c r="F6" s="21">
        <f>'งบประมาณ 2562'!F26</f>
        <v>0</v>
      </c>
      <c r="G6" s="20">
        <f t="shared" ref="G6:G14" si="0">SUM(E6:F6)</f>
        <v>0</v>
      </c>
      <c r="H6" s="20">
        <v>0</v>
      </c>
      <c r="I6" s="20">
        <v>0</v>
      </c>
      <c r="J6" s="20">
        <v>0</v>
      </c>
      <c r="K6" s="20">
        <v>0</v>
      </c>
      <c r="L6" s="22">
        <f t="shared" ref="L6:L16" si="1">SUM(J6:K6)</f>
        <v>0</v>
      </c>
      <c r="M6" s="23">
        <f>K3-L6</f>
        <v>0</v>
      </c>
    </row>
    <row r="7" spans="1:260" ht="27" customHeight="1">
      <c r="A7" s="766"/>
      <c r="B7" s="54">
        <v>43434</v>
      </c>
      <c r="C7" s="20">
        <v>0</v>
      </c>
      <c r="D7" s="20">
        <v>0</v>
      </c>
      <c r="E7" s="20">
        <v>0</v>
      </c>
      <c r="F7" s="20">
        <f>'งบประมาณ 2562'!F87</f>
        <v>0</v>
      </c>
      <c r="G7" s="20">
        <f t="shared" si="0"/>
        <v>0</v>
      </c>
      <c r="H7" s="20">
        <v>0</v>
      </c>
      <c r="I7" s="20">
        <v>0</v>
      </c>
      <c r="J7" s="20">
        <v>0</v>
      </c>
      <c r="K7" s="20">
        <v>0</v>
      </c>
      <c r="L7" s="22">
        <f>SUM(J7:K7)</f>
        <v>0</v>
      </c>
      <c r="M7" s="23">
        <f>M6-(L7+G7)</f>
        <v>0</v>
      </c>
    </row>
    <row r="8" spans="1:260" ht="27" customHeight="1">
      <c r="A8" s="766"/>
      <c r="B8" s="54">
        <v>43465</v>
      </c>
      <c r="C8" s="20">
        <f>'งบประมาณ 2562'!E108</f>
        <v>0</v>
      </c>
      <c r="D8" s="20">
        <f>'งบประมาณ 2562'!E108</f>
        <v>0</v>
      </c>
      <c r="E8" s="20">
        <f>'งบประมาณ 2562'!F108</f>
        <v>0</v>
      </c>
      <c r="F8" s="20">
        <f>'งบประมาณ 2562'!F94</f>
        <v>0</v>
      </c>
      <c r="G8" s="20">
        <f t="shared" si="0"/>
        <v>0</v>
      </c>
      <c r="H8" s="20">
        <f>'งบประมาณ 2562'!J108</f>
        <v>0</v>
      </c>
      <c r="I8" s="20">
        <f>'งบประมาณ 2562'!J108</f>
        <v>0</v>
      </c>
      <c r="J8" s="20">
        <v>0</v>
      </c>
      <c r="K8" s="20">
        <v>0</v>
      </c>
      <c r="L8" s="22">
        <f t="shared" si="1"/>
        <v>0</v>
      </c>
      <c r="M8" s="23">
        <f>M7-(L8+G8)</f>
        <v>0</v>
      </c>
    </row>
    <row r="9" spans="1:260" ht="27" customHeight="1">
      <c r="A9" s="766" t="s">
        <v>148</v>
      </c>
      <c r="B9" s="54">
        <v>43496</v>
      </c>
      <c r="C9" s="20">
        <v>0</v>
      </c>
      <c r="D9" s="20">
        <v>0</v>
      </c>
      <c r="E9" s="20">
        <v>0</v>
      </c>
      <c r="F9" s="20">
        <f>'งบประมาณ 2562'!F121</f>
        <v>0</v>
      </c>
      <c r="G9" s="20">
        <f t="shared" si="0"/>
        <v>0</v>
      </c>
      <c r="H9" s="20">
        <v>0</v>
      </c>
      <c r="I9" s="20">
        <v>0</v>
      </c>
      <c r="J9" s="20">
        <v>0</v>
      </c>
      <c r="K9" s="20">
        <v>0</v>
      </c>
      <c r="L9" s="22">
        <f t="shared" si="1"/>
        <v>0</v>
      </c>
      <c r="M9" s="23">
        <f>M8-(L9+G9)</f>
        <v>0</v>
      </c>
    </row>
    <row r="10" spans="1:260" ht="27" customHeight="1">
      <c r="A10" s="766"/>
      <c r="B10" s="54">
        <v>43524</v>
      </c>
      <c r="C10" s="20">
        <v>0</v>
      </c>
      <c r="D10" s="20">
        <v>0</v>
      </c>
      <c r="E10" s="20">
        <v>0</v>
      </c>
      <c r="F10" s="20">
        <f>'งบประมาณ 2562'!F149</f>
        <v>0</v>
      </c>
      <c r="G10" s="20">
        <f t="shared" si="0"/>
        <v>0</v>
      </c>
      <c r="H10" s="20">
        <v>0</v>
      </c>
      <c r="I10" s="20">
        <v>0</v>
      </c>
      <c r="J10" s="20">
        <v>0</v>
      </c>
      <c r="K10" s="20">
        <v>0</v>
      </c>
      <c r="L10" s="22">
        <f t="shared" si="1"/>
        <v>0</v>
      </c>
      <c r="M10" s="23">
        <f>M9-(L10+G10)</f>
        <v>0</v>
      </c>
    </row>
    <row r="11" spans="1:260" ht="27" customHeight="1">
      <c r="A11" s="766"/>
      <c r="B11" s="54">
        <v>43555</v>
      </c>
      <c r="C11" s="20">
        <v>0</v>
      </c>
      <c r="D11" s="20">
        <v>0</v>
      </c>
      <c r="E11" s="20">
        <v>0</v>
      </c>
      <c r="F11" s="20">
        <f>'งบประมาณ 2562'!F174</f>
        <v>0</v>
      </c>
      <c r="G11" s="20">
        <f t="shared" si="0"/>
        <v>0</v>
      </c>
      <c r="H11" s="20">
        <v>0</v>
      </c>
      <c r="I11" s="20">
        <v>0</v>
      </c>
      <c r="J11" s="20">
        <v>0</v>
      </c>
      <c r="K11" s="20">
        <v>0</v>
      </c>
      <c r="L11" s="22">
        <f t="shared" si="1"/>
        <v>0</v>
      </c>
      <c r="M11" s="23">
        <f>M10-(L11+G11)</f>
        <v>0</v>
      </c>
    </row>
    <row r="12" spans="1:260" ht="27" customHeight="1">
      <c r="A12" s="766" t="s">
        <v>149</v>
      </c>
      <c r="B12" s="54">
        <v>43585</v>
      </c>
      <c r="C12" s="20">
        <v>0</v>
      </c>
      <c r="D12" s="20">
        <v>0</v>
      </c>
      <c r="E12" s="20">
        <v>0</v>
      </c>
      <c r="F12" s="20">
        <v>0</v>
      </c>
      <c r="G12" s="20">
        <f t="shared" si="0"/>
        <v>0</v>
      </c>
      <c r="H12" s="20">
        <v>0</v>
      </c>
      <c r="I12" s="20">
        <v>0</v>
      </c>
      <c r="J12" s="20">
        <v>0</v>
      </c>
      <c r="K12" s="20">
        <v>0</v>
      </c>
      <c r="L12" s="22">
        <f t="shared" si="1"/>
        <v>0</v>
      </c>
      <c r="M12" s="23">
        <f>M11-(L12+G12)</f>
        <v>0</v>
      </c>
      <c r="IZ12" s="25">
        <f>SUM(J12:IY12)</f>
        <v>0</v>
      </c>
    </row>
    <row r="13" spans="1:260" ht="27" customHeight="1">
      <c r="A13" s="766"/>
      <c r="B13" s="54">
        <v>43616</v>
      </c>
      <c r="C13" s="20">
        <v>0</v>
      </c>
      <c r="D13" s="20">
        <v>0</v>
      </c>
      <c r="E13" s="20">
        <v>0</v>
      </c>
      <c r="F13" s="20">
        <v>0</v>
      </c>
      <c r="G13" s="22">
        <f t="shared" si="0"/>
        <v>0</v>
      </c>
      <c r="H13" s="20">
        <v>0</v>
      </c>
      <c r="I13" s="20">
        <v>0</v>
      </c>
      <c r="J13" s="20">
        <v>0</v>
      </c>
      <c r="K13" s="20">
        <v>0</v>
      </c>
      <c r="L13" s="22">
        <f t="shared" si="1"/>
        <v>0</v>
      </c>
      <c r="M13" s="23">
        <f>M12-(L13+G13)</f>
        <v>0</v>
      </c>
      <c r="R13" s="26"/>
    </row>
    <row r="14" spans="1:260" ht="27" customHeight="1">
      <c r="A14" s="766"/>
      <c r="B14" s="61">
        <v>43646</v>
      </c>
      <c r="C14" s="20">
        <v>0</v>
      </c>
      <c r="D14" s="20">
        <v>0</v>
      </c>
      <c r="E14" s="20">
        <v>0</v>
      </c>
      <c r="F14" s="20">
        <v>0</v>
      </c>
      <c r="G14" s="22">
        <f t="shared" si="0"/>
        <v>0</v>
      </c>
      <c r="H14" s="20">
        <v>0</v>
      </c>
      <c r="I14" s="20">
        <v>0</v>
      </c>
      <c r="J14" s="20">
        <v>0</v>
      </c>
      <c r="K14" s="20">
        <v>0</v>
      </c>
      <c r="L14" s="22">
        <f t="shared" si="1"/>
        <v>0</v>
      </c>
      <c r="M14" s="23">
        <f>M13-(L14+G14)</f>
        <v>0</v>
      </c>
    </row>
    <row r="15" spans="1:260" ht="27" customHeight="1">
      <c r="A15" s="766" t="s">
        <v>150</v>
      </c>
      <c r="B15" s="61">
        <v>43677</v>
      </c>
      <c r="C15" s="20">
        <v>0</v>
      </c>
      <c r="D15" s="20">
        <v>0</v>
      </c>
      <c r="E15" s="20">
        <v>0</v>
      </c>
      <c r="F15" s="20">
        <v>0</v>
      </c>
      <c r="G15" s="22">
        <f>SUM(E15:F15)</f>
        <v>0</v>
      </c>
      <c r="H15" s="20">
        <v>0</v>
      </c>
      <c r="I15" s="20">
        <v>0</v>
      </c>
      <c r="J15" s="20">
        <v>0</v>
      </c>
      <c r="K15" s="20">
        <v>0</v>
      </c>
      <c r="L15" s="22">
        <f t="shared" si="1"/>
        <v>0</v>
      </c>
      <c r="M15" s="23">
        <f>M14-(L15+G15)</f>
        <v>0</v>
      </c>
    </row>
    <row r="16" spans="1:260" s="5" customFormat="1" ht="35.450000000000003" customHeight="1">
      <c r="A16" s="766"/>
      <c r="B16" s="54">
        <v>43708</v>
      </c>
      <c r="C16" s="20">
        <v>0</v>
      </c>
      <c r="D16" s="20">
        <v>0</v>
      </c>
      <c r="E16" s="20">
        <v>0</v>
      </c>
      <c r="F16" s="20">
        <v>0</v>
      </c>
      <c r="G16" s="28">
        <f>SUM(E16:F16)</f>
        <v>0</v>
      </c>
      <c r="H16" s="20">
        <v>0</v>
      </c>
      <c r="I16" s="20">
        <v>0</v>
      </c>
      <c r="J16" s="20">
        <v>0</v>
      </c>
      <c r="K16" s="20">
        <v>0</v>
      </c>
      <c r="L16" s="28">
        <f t="shared" si="1"/>
        <v>0</v>
      </c>
      <c r="M16" s="93">
        <f>M15-(L16+G16)</f>
        <v>0</v>
      </c>
    </row>
    <row r="17" spans="1:14" s="5" customFormat="1" ht="34.9" customHeight="1">
      <c r="A17" s="766"/>
      <c r="B17" s="54">
        <v>43738</v>
      </c>
      <c r="C17" s="27">
        <v>0</v>
      </c>
      <c r="D17" s="27">
        <v>0</v>
      </c>
      <c r="E17" s="27">
        <v>0</v>
      </c>
      <c r="F17" s="27">
        <v>0</v>
      </c>
      <c r="G17" s="28">
        <f>SUM(E17:F17)</f>
        <v>0</v>
      </c>
      <c r="H17" s="27">
        <v>0</v>
      </c>
      <c r="I17" s="27">
        <v>0</v>
      </c>
      <c r="J17" s="20">
        <v>0</v>
      </c>
      <c r="K17" s="20">
        <v>0</v>
      </c>
      <c r="L17" s="28">
        <f>SUM(J17:K17)</f>
        <v>0</v>
      </c>
      <c r="M17" s="93">
        <f>M16-(L17+G17)</f>
        <v>0</v>
      </c>
    </row>
    <row r="18" spans="1:14" ht="31.9" customHeight="1" thickBot="1">
      <c r="B18" s="29" t="s">
        <v>14</v>
      </c>
      <c r="C18" s="30">
        <f t="shared" ref="C18:D18" si="2">SUM(C6:C17)</f>
        <v>0</v>
      </c>
      <c r="D18" s="30">
        <f t="shared" si="2"/>
        <v>0</v>
      </c>
      <c r="E18" s="30">
        <f t="shared" ref="E18:L18" si="3">SUM(E6:E17)</f>
        <v>0</v>
      </c>
      <c r="F18" s="30">
        <f t="shared" si="3"/>
        <v>0</v>
      </c>
      <c r="G18" s="31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>SUM(K6:K17)</f>
        <v>0</v>
      </c>
      <c r="L18" s="32">
        <f t="shared" si="3"/>
        <v>0</v>
      </c>
      <c r="N18" s="33"/>
    </row>
    <row r="19" spans="1:14" s="37" customFormat="1" ht="41.45" customHeight="1" thickTop="1">
      <c r="B19" s="41" t="s">
        <v>41</v>
      </c>
      <c r="C19" s="42"/>
      <c r="D19" s="42"/>
      <c r="E19" s="42"/>
      <c r="F19" s="43"/>
      <c r="G19" s="43"/>
      <c r="H19" s="43"/>
      <c r="I19" s="43"/>
      <c r="J19" s="43"/>
    </row>
    <row r="20" spans="1:14" ht="33" customHeight="1">
      <c r="B20" s="50" t="s">
        <v>15</v>
      </c>
      <c r="C20" s="50" t="s">
        <v>153</v>
      </c>
      <c r="D20" s="50" t="s">
        <v>16</v>
      </c>
      <c r="E20" s="50" t="s">
        <v>17</v>
      </c>
      <c r="F20" s="767" t="s">
        <v>127</v>
      </c>
      <c r="G20" s="775"/>
      <c r="I20" s="34" t="s">
        <v>155</v>
      </c>
      <c r="J20" s="34"/>
      <c r="K20" s="34" t="s">
        <v>156</v>
      </c>
    </row>
    <row r="21" spans="1:14" ht="30.6" customHeight="1">
      <c r="B21" s="53" t="s">
        <v>1</v>
      </c>
      <c r="C21" s="53"/>
      <c r="D21" s="60">
        <f>C17</f>
        <v>0</v>
      </c>
      <c r="E21" s="96">
        <f>G17</f>
        <v>0</v>
      </c>
      <c r="F21" s="55">
        <f>SUM(D21:E21)</f>
        <v>0</v>
      </c>
      <c r="G21" s="776"/>
      <c r="I21" s="802" t="s">
        <v>157</v>
      </c>
      <c r="J21" s="802"/>
      <c r="K21" s="802"/>
    </row>
    <row r="22" spans="1:14" ht="30.6" customHeight="1">
      <c r="B22" s="53" t="s">
        <v>151</v>
      </c>
      <c r="C22" s="53"/>
      <c r="D22" s="60">
        <f>D16</f>
        <v>0</v>
      </c>
      <c r="E22" s="96">
        <f>H16</f>
        <v>0</v>
      </c>
      <c r="F22" s="55">
        <f>SUM(D22:E22)</f>
        <v>0</v>
      </c>
      <c r="G22" s="776"/>
      <c r="I22" s="34"/>
      <c r="J22" s="34"/>
    </row>
    <row r="23" spans="1:14" ht="30.6" customHeight="1">
      <c r="B23" s="53" t="s">
        <v>152</v>
      </c>
      <c r="C23" s="53"/>
      <c r="D23" s="60">
        <f>D17</f>
        <v>0</v>
      </c>
      <c r="E23" s="96">
        <f>H17</f>
        <v>0</v>
      </c>
      <c r="F23" s="55">
        <f>SUM(D23:E23)</f>
        <v>0</v>
      </c>
      <c r="G23" s="776"/>
      <c r="I23" s="34" t="s">
        <v>155</v>
      </c>
      <c r="J23" s="34"/>
      <c r="K23" s="34" t="s">
        <v>158</v>
      </c>
    </row>
    <row r="24" spans="1:14" ht="30.6" customHeight="1">
      <c r="B24" s="53" t="s">
        <v>18</v>
      </c>
      <c r="C24" s="53"/>
      <c r="D24" s="55">
        <f>E17</f>
        <v>0</v>
      </c>
      <c r="E24" s="97">
        <v>0</v>
      </c>
      <c r="F24" s="55">
        <f>SUM(D24:E24)</f>
        <v>0</v>
      </c>
      <c r="G24" s="776"/>
      <c r="H24" s="35"/>
      <c r="I24" s="802" t="s">
        <v>157</v>
      </c>
      <c r="J24" s="802"/>
      <c r="K24" s="802"/>
    </row>
    <row r="25" spans="1:14" ht="28.5" thickBot="1">
      <c r="B25" s="772" t="s">
        <v>19</v>
      </c>
      <c r="C25" s="772"/>
      <c r="D25" s="773">
        <f>SUM(D21:D24)</f>
        <v>0</v>
      </c>
      <c r="E25" s="774">
        <f>J17</f>
        <v>0</v>
      </c>
      <c r="F25" s="773">
        <f>SUM(D25:E25)</f>
        <v>0</v>
      </c>
      <c r="G25" s="776"/>
    </row>
    <row r="26" spans="1:14" ht="28.5" thickBot="1">
      <c r="B26" s="768" t="s">
        <v>37</v>
      </c>
      <c r="C26" s="769"/>
      <c r="D26" s="769"/>
      <c r="E26" s="770"/>
      <c r="F26" s="771">
        <f>C25-F25</f>
        <v>0</v>
      </c>
      <c r="G26" s="776"/>
      <c r="I26" s="34" t="s">
        <v>155</v>
      </c>
      <c r="J26" s="34"/>
      <c r="K26" s="803" t="s">
        <v>159</v>
      </c>
    </row>
    <row r="27" spans="1:14" ht="28.5" thickTop="1">
      <c r="G27" s="776"/>
      <c r="I27" s="802" t="s">
        <v>157</v>
      </c>
      <c r="J27" s="802"/>
      <c r="K27" s="802"/>
    </row>
  </sheetData>
  <mergeCells count="12">
    <mergeCell ref="I27:K27"/>
    <mergeCell ref="A6:A8"/>
    <mergeCell ref="A9:A11"/>
    <mergeCell ref="A12:A14"/>
    <mergeCell ref="A15:A17"/>
    <mergeCell ref="B26:D26"/>
    <mergeCell ref="B4:B5"/>
    <mergeCell ref="C4:G4"/>
    <mergeCell ref="H4:L4"/>
    <mergeCell ref="B3:L3"/>
    <mergeCell ref="I21:K21"/>
    <mergeCell ref="I24:K24"/>
  </mergeCells>
  <pageMargins left="0.51" right="0.32" top="0.93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2"/>
  <sheetViews>
    <sheetView topLeftCell="C3" zoomScaleNormal="100" workbookViewId="0">
      <pane ySplit="2370" topLeftCell="A9" activePane="bottomLeft"/>
      <selection activeCell="N1" sqref="N1:P1048576"/>
      <selection pane="bottomLeft" activeCell="C15" sqref="C15"/>
    </sheetView>
  </sheetViews>
  <sheetFormatPr defaultRowHeight="30.75"/>
  <cols>
    <col min="1" max="1" width="9.5703125" style="9" customWidth="1"/>
    <col min="2" max="2" width="5.140625" style="13" customWidth="1"/>
    <col min="3" max="3" width="25.5703125" style="4" customWidth="1"/>
    <col min="4" max="4" width="9.140625" customWidth="1"/>
    <col min="5" max="5" width="13.42578125" style="258" customWidth="1"/>
    <col min="6" max="6" width="11.7109375" style="722" customWidth="1"/>
    <col min="7" max="7" width="13.42578125" style="259" customWidth="1"/>
    <col min="8" max="8" width="10.85546875" style="6" customWidth="1"/>
    <col min="9" max="10" width="10.28515625" style="260" customWidth="1"/>
    <col min="11" max="11" width="10.42578125" style="260" customWidth="1"/>
    <col min="12" max="12" width="10" style="260" customWidth="1"/>
    <col min="13" max="13" width="9.42578125" style="261" customWidth="1"/>
    <col min="14" max="14" width="10.42578125" style="6" customWidth="1"/>
    <col min="15" max="15" width="11.28515625" style="6" customWidth="1"/>
    <col min="16" max="16" width="16.7109375" style="6" customWidth="1"/>
    <col min="17" max="17" width="13.85546875" style="6" customWidth="1"/>
    <col min="18" max="16384" width="9.140625" style="6"/>
  </cols>
  <sheetData>
    <row r="1" spans="1:27" s="7" customFormat="1" ht="27.75" hidden="1" customHeight="1">
      <c r="A1" s="112" t="s">
        <v>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4"/>
      <c r="S1" s="114"/>
      <c r="T1" s="114"/>
      <c r="U1" s="114"/>
      <c r="V1" s="114"/>
      <c r="W1" s="114"/>
      <c r="X1" s="114"/>
      <c r="Y1" s="114"/>
      <c r="Z1" s="8"/>
      <c r="AA1" s="115"/>
    </row>
    <row r="2" spans="1:27" s="7" customFormat="1" ht="26.25" hidden="1" customHeight="1">
      <c r="A2" s="113" t="s">
        <v>36</v>
      </c>
      <c r="B2" s="113"/>
      <c r="C2" s="113"/>
      <c r="D2" s="113"/>
      <c r="E2" s="113"/>
      <c r="F2" s="113"/>
      <c r="G2" s="116"/>
      <c r="H2" s="113"/>
      <c r="I2" s="113"/>
      <c r="J2" s="113"/>
      <c r="K2" s="113"/>
      <c r="L2" s="113"/>
      <c r="M2" s="113"/>
      <c r="N2" s="116"/>
      <c r="O2" s="116"/>
      <c r="P2" s="116"/>
      <c r="Q2" s="113"/>
      <c r="R2" s="117"/>
      <c r="S2" s="117"/>
      <c r="T2" s="117"/>
      <c r="U2" s="117"/>
      <c r="V2" s="117"/>
      <c r="W2" s="117"/>
      <c r="X2" s="117"/>
      <c r="Y2" s="117"/>
      <c r="Z2" s="8"/>
      <c r="AA2" s="115"/>
    </row>
    <row r="3" spans="1:27" s="122" customFormat="1" ht="30" customHeight="1">
      <c r="A3" s="628" t="s">
        <v>61</v>
      </c>
      <c r="B3" s="629"/>
      <c r="C3" s="632" t="s">
        <v>0</v>
      </c>
      <c r="D3" s="634" t="s">
        <v>136</v>
      </c>
      <c r="E3" s="118" t="s">
        <v>43</v>
      </c>
      <c r="F3" s="708" t="s">
        <v>26</v>
      </c>
      <c r="G3" s="119" t="s">
        <v>44</v>
      </c>
      <c r="H3" s="650" t="s">
        <v>2</v>
      </c>
      <c r="I3" s="651"/>
      <c r="J3" s="651"/>
      <c r="K3" s="651"/>
      <c r="L3" s="647"/>
      <c r="M3" s="120" t="s">
        <v>45</v>
      </c>
      <c r="N3" s="779" t="s">
        <v>22</v>
      </c>
      <c r="O3" s="780"/>
      <c r="P3" s="781" t="s">
        <v>46</v>
      </c>
      <c r="Q3" s="121" t="s">
        <v>47</v>
      </c>
    </row>
    <row r="4" spans="1:27" s="122" customFormat="1" ht="21.75" customHeight="1">
      <c r="A4" s="630"/>
      <c r="B4" s="631"/>
      <c r="C4" s="633"/>
      <c r="D4" s="635"/>
      <c r="E4" s="124"/>
      <c r="F4" s="709" t="s">
        <v>33</v>
      </c>
      <c r="G4" s="125"/>
      <c r="H4" s="123" t="s">
        <v>1</v>
      </c>
      <c r="I4" s="757"/>
      <c r="J4" s="646" t="s">
        <v>48</v>
      </c>
      <c r="K4" s="647"/>
      <c r="L4" s="126" t="s">
        <v>139</v>
      </c>
      <c r="M4" s="127" t="s">
        <v>50</v>
      </c>
      <c r="N4" s="782" t="s">
        <v>140</v>
      </c>
      <c r="O4" s="782" t="s">
        <v>141</v>
      </c>
      <c r="P4" s="783" t="s">
        <v>142</v>
      </c>
      <c r="Q4" s="128"/>
      <c r="R4" s="129"/>
      <c r="S4" s="129"/>
    </row>
    <row r="5" spans="1:27" s="122" customFormat="1" ht="21.75" customHeight="1">
      <c r="A5" s="630"/>
      <c r="B5" s="631"/>
      <c r="C5" s="633"/>
      <c r="D5" s="635"/>
      <c r="E5" s="124"/>
      <c r="F5" s="710" t="s">
        <v>34</v>
      </c>
      <c r="G5" s="131" t="s">
        <v>54</v>
      </c>
      <c r="H5" s="130" t="s">
        <v>53</v>
      </c>
      <c r="I5" s="652" t="s">
        <v>154</v>
      </c>
      <c r="J5" s="652" t="s">
        <v>137</v>
      </c>
      <c r="K5" s="126" t="s">
        <v>138</v>
      </c>
      <c r="L5" s="132"/>
      <c r="M5" s="133"/>
      <c r="N5" s="782"/>
      <c r="O5" s="782"/>
      <c r="P5" s="784"/>
      <c r="Q5" s="128"/>
      <c r="R5" s="129"/>
      <c r="S5" s="129"/>
    </row>
    <row r="6" spans="1:27" s="122" customFormat="1" ht="15.75" customHeight="1">
      <c r="A6" s="134"/>
      <c r="B6" s="135"/>
      <c r="C6" s="136"/>
      <c r="D6" s="636"/>
      <c r="E6" s="138"/>
      <c r="F6" s="711" t="s">
        <v>56</v>
      </c>
      <c r="G6" s="139"/>
      <c r="H6" s="137" t="s">
        <v>55</v>
      </c>
      <c r="I6" s="653"/>
      <c r="J6" s="653"/>
      <c r="K6" s="141"/>
      <c r="L6" s="141"/>
      <c r="M6" s="142"/>
      <c r="N6" s="785"/>
      <c r="O6" s="785"/>
      <c r="P6" s="784"/>
      <c r="Q6" s="128"/>
      <c r="R6" s="129"/>
      <c r="S6" s="129"/>
    </row>
    <row r="7" spans="1:27" s="122" customFormat="1" ht="2.25" hidden="1" customHeight="1">
      <c r="A7" s="143"/>
      <c r="B7" s="144"/>
      <c r="C7" s="111"/>
      <c r="D7" s="145"/>
      <c r="E7" s="138"/>
      <c r="F7" s="712" t="s">
        <v>49</v>
      </c>
      <c r="G7" s="147"/>
      <c r="H7" s="146"/>
      <c r="I7" s="140"/>
      <c r="J7" s="140"/>
      <c r="K7" s="141"/>
      <c r="L7" s="141"/>
      <c r="M7" s="142"/>
      <c r="N7" s="785"/>
      <c r="O7" s="785"/>
      <c r="P7" s="784"/>
      <c r="Q7" s="128"/>
      <c r="R7" s="129"/>
      <c r="S7" s="129"/>
    </row>
    <row r="8" spans="1:27" s="158" customFormat="1" ht="24" customHeight="1">
      <c r="A8" s="148" t="s">
        <v>3</v>
      </c>
      <c r="B8" s="149" t="s">
        <v>4</v>
      </c>
      <c r="C8" s="136"/>
      <c r="D8" s="554"/>
      <c r="E8" s="151"/>
      <c r="F8" s="713"/>
      <c r="G8" s="152"/>
      <c r="H8" s="150">
        <v>0</v>
      </c>
      <c r="I8" s="153" t="s">
        <v>57</v>
      </c>
      <c r="J8" s="777">
        <v>0</v>
      </c>
      <c r="K8" s="648"/>
      <c r="L8" s="649"/>
      <c r="M8" s="154"/>
      <c r="N8" s="155"/>
      <c r="O8" s="155"/>
      <c r="P8" s="786"/>
      <c r="Q8" s="156"/>
      <c r="R8" s="157"/>
      <c r="S8" s="157"/>
    </row>
    <row r="9" spans="1:27" ht="32.25" customHeight="1">
      <c r="A9" s="159" t="s">
        <v>62</v>
      </c>
      <c r="B9" s="160">
        <v>1</v>
      </c>
      <c r="C9" s="161" t="s">
        <v>121</v>
      </c>
      <c r="D9" s="568"/>
      <c r="E9" s="556"/>
      <c r="F9" s="714">
        <v>0</v>
      </c>
      <c r="G9" s="163">
        <f>E9</f>
        <v>0</v>
      </c>
      <c r="H9" s="162"/>
      <c r="I9" s="173">
        <f>IF($F9=1,$G9,0)</f>
        <v>0</v>
      </c>
      <c r="J9" s="173">
        <f>IF($F9=1,$G9,0)</f>
        <v>0</v>
      </c>
      <c r="K9" s="164">
        <f>IF($F9=2,$G9,0)</f>
        <v>0</v>
      </c>
      <c r="L9" s="164">
        <f>IF($F9=3,$G9,0)</f>
        <v>0</v>
      </c>
      <c r="M9" s="165"/>
      <c r="N9" s="166">
        <f t="shared" ref="N9:N17" si="0">IF($F9=4,$E9,0)</f>
        <v>0</v>
      </c>
      <c r="O9" s="166">
        <f>IF($F9=5,$E9,0)</f>
        <v>0</v>
      </c>
      <c r="P9" s="166">
        <f>IF($F9=6,$E9,0)</f>
        <v>0</v>
      </c>
      <c r="Q9" s="167"/>
      <c r="R9" s="168"/>
    </row>
    <row r="10" spans="1:27" ht="32.25" customHeight="1">
      <c r="A10" s="159" t="s">
        <v>62</v>
      </c>
      <c r="B10" s="569">
        <v>2</v>
      </c>
      <c r="C10" s="571" t="s">
        <v>114</v>
      </c>
      <c r="D10" s="568"/>
      <c r="E10" s="556"/>
      <c r="F10" s="714">
        <v>0</v>
      </c>
      <c r="G10" s="163">
        <f t="shared" ref="G10:G12" si="1">E10</f>
        <v>0</v>
      </c>
      <c r="H10" s="162"/>
      <c r="I10" s="173">
        <f t="shared" ref="I10:J16" si="2">IF($F10=1,$G10,0)</f>
        <v>0</v>
      </c>
      <c r="J10" s="173">
        <f t="shared" si="2"/>
        <v>0</v>
      </c>
      <c r="K10" s="164">
        <f t="shared" ref="K10:K16" si="3">IF($F10=2,$G10,0)</f>
        <v>0</v>
      </c>
      <c r="L10" s="164">
        <f t="shared" ref="L10:L16" si="4">IF($F10=3,$G10,0)</f>
        <v>0</v>
      </c>
      <c r="M10" s="165"/>
      <c r="N10" s="166">
        <f t="shared" si="0"/>
        <v>0</v>
      </c>
      <c r="O10" s="166">
        <f t="shared" ref="O10:O16" si="5">IF($F10=5,$E10,0)</f>
        <v>0</v>
      </c>
      <c r="P10" s="166">
        <f t="shared" ref="P10:P16" si="6">IF($F10=6,$E10,0)</f>
        <v>0</v>
      </c>
      <c r="Q10" s="167"/>
      <c r="R10" s="570"/>
    </row>
    <row r="11" spans="1:27" ht="32.25" customHeight="1">
      <c r="A11" s="159" t="s">
        <v>62</v>
      </c>
      <c r="B11" s="569">
        <v>3</v>
      </c>
      <c r="C11" s="571" t="s">
        <v>132</v>
      </c>
      <c r="D11" s="612" t="s">
        <v>133</v>
      </c>
      <c r="E11" s="556">
        <v>4964800</v>
      </c>
      <c r="F11" s="714">
        <v>0</v>
      </c>
      <c r="G11" s="163">
        <f t="shared" si="1"/>
        <v>4964800</v>
      </c>
      <c r="H11" s="162"/>
      <c r="I11" s="173">
        <f t="shared" si="2"/>
        <v>0</v>
      </c>
      <c r="J11" s="173">
        <f t="shared" si="2"/>
        <v>0</v>
      </c>
      <c r="K11" s="164">
        <f t="shared" si="3"/>
        <v>0</v>
      </c>
      <c r="L11" s="164">
        <f t="shared" si="4"/>
        <v>0</v>
      </c>
      <c r="M11" s="165"/>
      <c r="N11" s="166">
        <f t="shared" si="0"/>
        <v>0</v>
      </c>
      <c r="O11" s="166">
        <f t="shared" si="5"/>
        <v>0</v>
      </c>
      <c r="P11" s="166">
        <f t="shared" si="6"/>
        <v>0</v>
      </c>
      <c r="Q11" s="167"/>
      <c r="R11" s="570"/>
    </row>
    <row r="12" spans="1:27" ht="32.25" customHeight="1">
      <c r="A12" s="159" t="s">
        <v>62</v>
      </c>
      <c r="B12" s="569">
        <v>4</v>
      </c>
      <c r="C12" s="571" t="s">
        <v>115</v>
      </c>
      <c r="D12" s="568"/>
      <c r="E12" s="556"/>
      <c r="F12" s="714">
        <v>0</v>
      </c>
      <c r="G12" s="163">
        <f t="shared" si="1"/>
        <v>0</v>
      </c>
      <c r="H12" s="162"/>
      <c r="I12" s="173">
        <f t="shared" si="2"/>
        <v>0</v>
      </c>
      <c r="J12" s="173">
        <f t="shared" si="2"/>
        <v>0</v>
      </c>
      <c r="K12" s="164">
        <f t="shared" si="3"/>
        <v>0</v>
      </c>
      <c r="L12" s="164">
        <f t="shared" si="4"/>
        <v>0</v>
      </c>
      <c r="M12" s="165"/>
      <c r="N12" s="166">
        <f t="shared" si="0"/>
        <v>0</v>
      </c>
      <c r="O12" s="166">
        <f t="shared" si="5"/>
        <v>0</v>
      </c>
      <c r="P12" s="166">
        <f t="shared" si="6"/>
        <v>0</v>
      </c>
      <c r="Q12" s="167"/>
      <c r="R12" s="570"/>
    </row>
    <row r="13" spans="1:27" ht="32.25" customHeight="1">
      <c r="A13" s="159" t="s">
        <v>62</v>
      </c>
      <c r="B13" s="569">
        <v>5</v>
      </c>
      <c r="C13" s="571" t="s">
        <v>116</v>
      </c>
      <c r="D13" s="568"/>
      <c r="E13" s="556"/>
      <c r="F13" s="714">
        <v>0</v>
      </c>
      <c r="G13" s="163">
        <f>E13</f>
        <v>0</v>
      </c>
      <c r="H13" s="162"/>
      <c r="I13" s="173">
        <f>IF($F13=1,$G13,0)</f>
        <v>0</v>
      </c>
      <c r="J13" s="173">
        <f>IF($F13=1,$G13,0)</f>
        <v>0</v>
      </c>
      <c r="K13" s="164">
        <f>IF($F13=2,$G13,0)</f>
        <v>0</v>
      </c>
      <c r="L13" s="164">
        <f>IF($F13=3,$G13,0)</f>
        <v>0</v>
      </c>
      <c r="M13" s="165"/>
      <c r="N13" s="166">
        <f t="shared" si="0"/>
        <v>0</v>
      </c>
      <c r="O13" s="166">
        <f>IF($F13=5,$E13,0)</f>
        <v>0</v>
      </c>
      <c r="P13" s="166">
        <f>IF($F13=6,$E13,0)</f>
        <v>0</v>
      </c>
      <c r="Q13" s="167"/>
      <c r="R13" s="570"/>
    </row>
    <row r="14" spans="1:27" ht="32.25" customHeight="1">
      <c r="A14" s="159" t="s">
        <v>62</v>
      </c>
      <c r="B14" s="569">
        <v>6</v>
      </c>
      <c r="C14" s="571" t="s">
        <v>119</v>
      </c>
      <c r="D14" s="568"/>
      <c r="E14" s="556"/>
      <c r="F14" s="714">
        <v>0</v>
      </c>
      <c r="G14" s="163">
        <f t="shared" ref="G14" si="7">E14</f>
        <v>0</v>
      </c>
      <c r="H14" s="162"/>
      <c r="I14" s="173">
        <f t="shared" si="2"/>
        <v>0</v>
      </c>
      <c r="J14" s="173">
        <f t="shared" si="2"/>
        <v>0</v>
      </c>
      <c r="K14" s="164">
        <f t="shared" si="3"/>
        <v>0</v>
      </c>
      <c r="L14" s="164">
        <f t="shared" si="4"/>
        <v>0</v>
      </c>
      <c r="M14" s="165"/>
      <c r="N14" s="166">
        <f t="shared" si="0"/>
        <v>0</v>
      </c>
      <c r="O14" s="166">
        <f t="shared" si="5"/>
        <v>0</v>
      </c>
      <c r="P14" s="166">
        <f t="shared" si="6"/>
        <v>0</v>
      </c>
      <c r="Q14" s="167"/>
      <c r="R14" s="570"/>
    </row>
    <row r="15" spans="1:27" ht="32.25" customHeight="1">
      <c r="A15" s="159" t="s">
        <v>62</v>
      </c>
      <c r="B15" s="569">
        <v>7</v>
      </c>
      <c r="C15" s="571" t="s">
        <v>118</v>
      </c>
      <c r="D15" s="568"/>
      <c r="E15" s="556"/>
      <c r="F15" s="714">
        <v>0</v>
      </c>
      <c r="G15" s="163">
        <f>E15</f>
        <v>0</v>
      </c>
      <c r="H15" s="162"/>
      <c r="I15" s="173">
        <f>IF($F15=1,$G15,0)</f>
        <v>0</v>
      </c>
      <c r="J15" s="173">
        <f>IF($F15=1,$G15,0)</f>
        <v>0</v>
      </c>
      <c r="K15" s="164">
        <f>IF($F15=2,$G15,0)</f>
        <v>0</v>
      </c>
      <c r="L15" s="164">
        <f>IF($F15=3,$G15,0)</f>
        <v>0</v>
      </c>
      <c r="M15" s="165"/>
      <c r="N15" s="166">
        <f t="shared" si="0"/>
        <v>0</v>
      </c>
      <c r="O15" s="166">
        <f>IF($F15=5,$E15,0)</f>
        <v>0</v>
      </c>
      <c r="P15" s="166">
        <f>IF($F15=6,$E15,0)</f>
        <v>0</v>
      </c>
      <c r="Q15" s="167"/>
      <c r="R15" s="570"/>
    </row>
    <row r="16" spans="1:27" ht="32.25" customHeight="1">
      <c r="A16" s="159" t="s">
        <v>62</v>
      </c>
      <c r="B16" s="569">
        <v>8</v>
      </c>
      <c r="C16" s="571" t="s">
        <v>117</v>
      </c>
      <c r="D16" s="568"/>
      <c r="E16" s="556"/>
      <c r="F16" s="714">
        <v>0</v>
      </c>
      <c r="G16" s="163">
        <f t="shared" ref="G16" si="8">E16</f>
        <v>0</v>
      </c>
      <c r="H16" s="162"/>
      <c r="I16" s="173">
        <f t="shared" si="2"/>
        <v>0</v>
      </c>
      <c r="J16" s="173">
        <f t="shared" si="2"/>
        <v>0</v>
      </c>
      <c r="K16" s="164">
        <f t="shared" si="3"/>
        <v>0</v>
      </c>
      <c r="L16" s="164">
        <f t="shared" si="4"/>
        <v>0</v>
      </c>
      <c r="M16" s="165"/>
      <c r="N16" s="166">
        <f t="shared" si="0"/>
        <v>0</v>
      </c>
      <c r="O16" s="166">
        <f t="shared" si="5"/>
        <v>0</v>
      </c>
      <c r="P16" s="166">
        <f t="shared" si="6"/>
        <v>0</v>
      </c>
      <c r="Q16" s="167"/>
      <c r="R16" s="570"/>
    </row>
    <row r="17" spans="1:18" ht="32.25" customHeight="1">
      <c r="A17" s="159" t="s">
        <v>62</v>
      </c>
      <c r="B17" s="569">
        <v>9</v>
      </c>
      <c r="C17" s="571" t="s">
        <v>120</v>
      </c>
      <c r="D17" s="568"/>
      <c r="E17" s="556"/>
      <c r="F17" s="714">
        <v>0</v>
      </c>
      <c r="G17" s="163">
        <f>E17</f>
        <v>0</v>
      </c>
      <c r="H17" s="162"/>
      <c r="I17" s="173">
        <f>IF($F17=1,$G17,0)</f>
        <v>0</v>
      </c>
      <c r="J17" s="173">
        <f>IF($F17=1,$G17,0)</f>
        <v>0</v>
      </c>
      <c r="K17" s="164">
        <f>IF($F17=2,$G17,0)</f>
        <v>0</v>
      </c>
      <c r="L17" s="164">
        <f>IF($F17=3,$G17,0)</f>
        <v>0</v>
      </c>
      <c r="M17" s="165"/>
      <c r="N17" s="183">
        <f t="shared" si="0"/>
        <v>0</v>
      </c>
      <c r="O17" s="183">
        <f>IF($F17=5,$E17,0)</f>
        <v>0</v>
      </c>
      <c r="P17" s="183">
        <f>IF($F17=6,$E17,0)</f>
        <v>0</v>
      </c>
      <c r="Q17" s="182"/>
      <c r="R17" s="570"/>
    </row>
    <row r="18" spans="1:18" s="192" customFormat="1" ht="48.75" customHeight="1" thickBot="1">
      <c r="A18" s="723" t="s">
        <v>63</v>
      </c>
      <c r="B18" s="724"/>
      <c r="C18" s="725" t="s">
        <v>66</v>
      </c>
      <c r="D18" s="726"/>
      <c r="E18" s="727">
        <v>0</v>
      </c>
      <c r="F18" s="728">
        <v>0</v>
      </c>
      <c r="G18" s="729">
        <f>$E18</f>
        <v>0</v>
      </c>
      <c r="H18" s="730"/>
      <c r="I18" s="731">
        <f>IF($F18=1,$G18,0)</f>
        <v>0</v>
      </c>
      <c r="J18" s="731">
        <f>IF($F18=1,$G18,0)</f>
        <v>0</v>
      </c>
      <c r="K18" s="732">
        <f>IF($F18=2,$G18,0)</f>
        <v>0</v>
      </c>
      <c r="L18" s="732">
        <f>IF($F18=3,$G18,0)</f>
        <v>0</v>
      </c>
      <c r="M18" s="733"/>
      <c r="N18" s="741">
        <f>IF($F18=4,$G18,0)</f>
        <v>0</v>
      </c>
      <c r="O18" s="741">
        <f>IF($F18=5,$G18,0)</f>
        <v>0</v>
      </c>
      <c r="P18" s="741">
        <f>IF($F18=6,$G18,0)</f>
        <v>0</v>
      </c>
      <c r="Q18" s="741"/>
    </row>
    <row r="19" spans="1:18" s="754" customFormat="1" ht="28.5" customHeight="1" thickBot="1">
      <c r="A19" s="202"/>
      <c r="B19" s="753"/>
      <c r="C19" s="756" t="s">
        <v>64</v>
      </c>
      <c r="D19" s="745"/>
      <c r="E19" s="746"/>
      <c r="F19" s="743" t="e">
        <f>I19/K8</f>
        <v>#DIV/0!</v>
      </c>
      <c r="G19" s="755">
        <f>SUM($G9:$G18)</f>
        <v>4964800</v>
      </c>
      <c r="H19" s="747">
        <f>SUM($H9:$H18)</f>
        <v>0</v>
      </c>
      <c r="I19" s="778">
        <f>SUM(I18:L18)</f>
        <v>0</v>
      </c>
      <c r="J19" s="748"/>
      <c r="K19" s="748"/>
      <c r="L19" s="749"/>
      <c r="M19" s="750">
        <v>0</v>
      </c>
      <c r="N19" s="751">
        <f>SUM($L9:$L18)</f>
        <v>0</v>
      </c>
      <c r="O19" s="751">
        <f>SUM($L9:$L18)</f>
        <v>0</v>
      </c>
      <c r="P19" s="751">
        <f>SUM($L9:$L18)</f>
        <v>0</v>
      </c>
      <c r="Q19" s="752"/>
    </row>
    <row r="20" spans="1:18" s="169" customFormat="1" ht="72" customHeight="1" thickTop="1">
      <c r="A20" s="734" t="s">
        <v>65</v>
      </c>
      <c r="B20" s="174">
        <v>19</v>
      </c>
      <c r="C20" s="744" t="s">
        <v>111</v>
      </c>
      <c r="D20" s="735" t="s">
        <v>112</v>
      </c>
      <c r="E20" s="541">
        <v>5000</v>
      </c>
      <c r="F20" s="719">
        <v>1</v>
      </c>
      <c r="G20" s="736">
        <f t="shared" ref="G20:G21" si="9">$E20</f>
        <v>5000</v>
      </c>
      <c r="H20" s="737"/>
      <c r="I20" s="738">
        <f t="shared" ref="I20:J25" si="10">IF($F20=1,$G20,0)</f>
        <v>5000</v>
      </c>
      <c r="J20" s="738">
        <f t="shared" si="10"/>
        <v>5000</v>
      </c>
      <c r="K20" s="739">
        <f t="shared" ref="K20:K25" si="11">IF($F20=2,$G20,0)</f>
        <v>0</v>
      </c>
      <c r="L20" s="739">
        <f t="shared" ref="L20:L25" si="12">IF($F20=3,$G20,0)</f>
        <v>0</v>
      </c>
      <c r="M20" s="740" t="s">
        <v>113</v>
      </c>
      <c r="N20" s="741">
        <f t="shared" ref="N20:N25" si="13">IF($F20=4,$E20,0)</f>
        <v>0</v>
      </c>
      <c r="O20" s="742">
        <f t="shared" ref="O20:O24" si="14">IF($F20=5,$E20,0)</f>
        <v>0</v>
      </c>
      <c r="P20" s="742">
        <f t="shared" ref="P20:P25" si="15">IF($F20=6,$E20,0)</f>
        <v>0</v>
      </c>
      <c r="Q20" s="742"/>
    </row>
    <row r="21" spans="1:18" s="169" customFormat="1" ht="71.25" hidden="1" customHeight="1">
      <c r="A21" s="91" t="s">
        <v>38</v>
      </c>
      <c r="B21" s="174"/>
      <c r="C21" s="175"/>
      <c r="D21" s="567"/>
      <c r="E21" s="556">
        <v>0</v>
      </c>
      <c r="F21" s="714">
        <v>0</v>
      </c>
      <c r="G21" s="177">
        <f t="shared" si="9"/>
        <v>0</v>
      </c>
      <c r="H21" s="172"/>
      <c r="I21" s="164">
        <f t="shared" si="10"/>
        <v>0</v>
      </c>
      <c r="J21" s="164">
        <f t="shared" si="10"/>
        <v>0</v>
      </c>
      <c r="K21" s="164">
        <f t="shared" si="11"/>
        <v>0</v>
      </c>
      <c r="L21" s="164">
        <f t="shared" si="12"/>
        <v>0</v>
      </c>
      <c r="M21" s="165"/>
      <c r="N21" s="167">
        <f t="shared" si="13"/>
        <v>0</v>
      </c>
      <c r="O21" s="166">
        <f t="shared" si="14"/>
        <v>0</v>
      </c>
      <c r="P21" s="166">
        <f t="shared" si="15"/>
        <v>0</v>
      </c>
      <c r="Q21" s="166"/>
    </row>
    <row r="22" spans="1:18" s="169" customFormat="1" ht="21.75" customHeight="1">
      <c r="A22" s="91" t="s">
        <v>65</v>
      </c>
      <c r="B22" s="174"/>
      <c r="C22" s="175"/>
      <c r="D22" s="567"/>
      <c r="E22" s="556">
        <v>0</v>
      </c>
      <c r="F22" s="714">
        <v>0</v>
      </c>
      <c r="G22" s="177">
        <f>$E22</f>
        <v>0</v>
      </c>
      <c r="H22" s="172"/>
      <c r="I22" s="164">
        <f t="shared" si="10"/>
        <v>0</v>
      </c>
      <c r="J22" s="164">
        <f t="shared" si="10"/>
        <v>0</v>
      </c>
      <c r="K22" s="164">
        <f t="shared" si="11"/>
        <v>0</v>
      </c>
      <c r="L22" s="164">
        <f t="shared" si="12"/>
        <v>0</v>
      </c>
      <c r="M22" s="165"/>
      <c r="N22" s="167">
        <f t="shared" si="13"/>
        <v>0</v>
      </c>
      <c r="O22" s="166">
        <f t="shared" si="14"/>
        <v>0</v>
      </c>
      <c r="P22" s="166">
        <f t="shared" si="15"/>
        <v>0</v>
      </c>
      <c r="Q22" s="166"/>
    </row>
    <row r="23" spans="1:18" s="169" customFormat="1" ht="21.75" customHeight="1">
      <c r="A23" s="91" t="s">
        <v>65</v>
      </c>
      <c r="B23" s="178"/>
      <c r="C23" s="179"/>
      <c r="D23" s="567"/>
      <c r="E23" s="556">
        <v>0</v>
      </c>
      <c r="F23" s="714">
        <v>0</v>
      </c>
      <c r="G23" s="177">
        <f t="shared" ref="G23:G24" si="16">$E23</f>
        <v>0</v>
      </c>
      <c r="H23" s="172"/>
      <c r="I23" s="164">
        <f t="shared" si="10"/>
        <v>0</v>
      </c>
      <c r="J23" s="164">
        <f t="shared" si="10"/>
        <v>0</v>
      </c>
      <c r="K23" s="164">
        <f t="shared" si="11"/>
        <v>0</v>
      </c>
      <c r="L23" s="164">
        <f t="shared" si="12"/>
        <v>0</v>
      </c>
      <c r="M23" s="165"/>
      <c r="N23" s="166">
        <f t="shared" si="13"/>
        <v>0</v>
      </c>
      <c r="O23" s="166">
        <f t="shared" si="14"/>
        <v>0</v>
      </c>
      <c r="P23" s="166">
        <f t="shared" si="15"/>
        <v>0</v>
      </c>
      <c r="Q23" s="166"/>
    </row>
    <row r="24" spans="1:18" s="169" customFormat="1" ht="21" customHeight="1">
      <c r="A24" s="91" t="s">
        <v>65</v>
      </c>
      <c r="B24" s="170"/>
      <c r="C24" s="180"/>
      <c r="D24" s="567"/>
      <c r="E24" s="556">
        <v>0</v>
      </c>
      <c r="F24" s="714">
        <v>0</v>
      </c>
      <c r="G24" s="177">
        <f t="shared" si="16"/>
        <v>0</v>
      </c>
      <c r="H24" s="172"/>
      <c r="I24" s="164">
        <f t="shared" si="10"/>
        <v>0</v>
      </c>
      <c r="J24" s="164">
        <f t="shared" si="10"/>
        <v>0</v>
      </c>
      <c r="K24" s="164">
        <f t="shared" si="11"/>
        <v>0</v>
      </c>
      <c r="L24" s="164">
        <f t="shared" si="12"/>
        <v>0</v>
      </c>
      <c r="M24" s="181"/>
      <c r="N24" s="167">
        <f t="shared" si="13"/>
        <v>0</v>
      </c>
      <c r="O24" s="166">
        <f t="shared" si="14"/>
        <v>0</v>
      </c>
      <c r="P24" s="166">
        <f t="shared" si="15"/>
        <v>0</v>
      </c>
      <c r="Q24" s="166"/>
    </row>
    <row r="25" spans="1:18" s="169" customFormat="1" ht="21" customHeight="1">
      <c r="A25" s="91" t="s">
        <v>65</v>
      </c>
      <c r="B25" s="170"/>
      <c r="C25" s="180"/>
      <c r="D25" s="567"/>
      <c r="E25" s="556">
        <v>0</v>
      </c>
      <c r="F25" s="714">
        <v>0</v>
      </c>
      <c r="G25" s="177">
        <v>0</v>
      </c>
      <c r="H25" s="172"/>
      <c r="I25" s="164">
        <f t="shared" si="10"/>
        <v>0</v>
      </c>
      <c r="J25" s="164">
        <f t="shared" si="10"/>
        <v>0</v>
      </c>
      <c r="K25" s="164">
        <f t="shared" si="11"/>
        <v>0</v>
      </c>
      <c r="L25" s="164">
        <f t="shared" si="12"/>
        <v>0</v>
      </c>
      <c r="M25" s="181"/>
      <c r="N25" s="182">
        <f t="shared" si="13"/>
        <v>0</v>
      </c>
      <c r="O25" s="183">
        <f>IF($F25=5,$E25,0)</f>
        <v>0</v>
      </c>
      <c r="P25" s="183">
        <f t="shared" si="15"/>
        <v>0</v>
      </c>
      <c r="Q25" s="183"/>
    </row>
    <row r="26" spans="1:18" s="271" customFormat="1" ht="22.5" customHeight="1" thickBot="1">
      <c r="A26" s="262" t="s">
        <v>65</v>
      </c>
      <c r="B26" s="263">
        <v>30</v>
      </c>
      <c r="C26" s="264" t="s">
        <v>78</v>
      </c>
      <c r="D26" s="555"/>
      <c r="E26" s="545">
        <v>0</v>
      </c>
      <c r="F26" s="715">
        <v>0</v>
      </c>
      <c r="G26" s="201">
        <f>SUM(G20:G25)</f>
        <v>5000</v>
      </c>
      <c r="H26" s="265"/>
      <c r="I26" s="266">
        <f>SUM(I20:I25)</f>
        <v>5000</v>
      </c>
      <c r="J26" s="266">
        <f>SUM(J20:J25)</f>
        <v>5000</v>
      </c>
      <c r="K26" s="266">
        <f t="shared" ref="K26:L26" si="17">SUM(K20:K25)</f>
        <v>0</v>
      </c>
      <c r="L26" s="266">
        <f t="shared" si="17"/>
        <v>0</v>
      </c>
      <c r="M26" s="267"/>
      <c r="N26" s="268">
        <f>SUM(N20:N25)</f>
        <v>0</v>
      </c>
      <c r="O26" s="268">
        <f t="shared" ref="O26:P26" si="18">SUM(O20:O25)</f>
        <v>0</v>
      </c>
      <c r="P26" s="268">
        <f t="shared" si="18"/>
        <v>0</v>
      </c>
      <c r="Q26" s="269"/>
      <c r="R26" s="270"/>
    </row>
    <row r="27" spans="1:18" s="192" customFormat="1" ht="21" customHeight="1" thickBot="1">
      <c r="A27" s="202"/>
      <c r="B27" s="203"/>
      <c r="C27" s="190" t="s">
        <v>79</v>
      </c>
      <c r="D27" s="209" t="s">
        <v>5</v>
      </c>
      <c r="E27" s="191" t="s">
        <v>13</v>
      </c>
      <c r="F27" s="716" t="e">
        <f>SUM(G27)/K6</f>
        <v>#REF!</v>
      </c>
      <c r="G27" s="225" t="e">
        <f>#REF!+G24</f>
        <v>#REF!</v>
      </c>
      <c r="H27" s="210">
        <f ca="1">SUM($H24:$H59)</f>
        <v>0</v>
      </c>
      <c r="I27" s="758"/>
      <c r="J27" s="707">
        <f>SUM(J24:L24)</f>
        <v>0</v>
      </c>
      <c r="K27" s="626"/>
      <c r="L27" s="627"/>
      <c r="M27" s="226"/>
      <c r="N27" s="227">
        <f>N26</f>
        <v>0</v>
      </c>
      <c r="O27" s="227">
        <f t="shared" ref="O27:P27" si="19">O26</f>
        <v>0</v>
      </c>
      <c r="P27" s="227">
        <f t="shared" si="19"/>
        <v>0</v>
      </c>
      <c r="Q27" s="228"/>
    </row>
    <row r="28" spans="1:18" s="169" customFormat="1" ht="24" customHeight="1" thickTop="1">
      <c r="A28" s="218" t="s">
        <v>82</v>
      </c>
      <c r="B28" s="86"/>
      <c r="C28" s="89"/>
      <c r="D28" s="212"/>
      <c r="E28" s="176">
        <v>0</v>
      </c>
      <c r="F28" s="717">
        <v>0</v>
      </c>
      <c r="G28" s="229">
        <f>$E28</f>
        <v>0</v>
      </c>
      <c r="H28" s="172"/>
      <c r="I28" s="214">
        <f>IF($F28=1,$G28,0)</f>
        <v>0</v>
      </c>
      <c r="J28" s="214">
        <f>IF($F28=1,$G28,0)</f>
        <v>0</v>
      </c>
      <c r="K28" s="184">
        <f>IF($F28=2,$G28,0)</f>
        <v>0</v>
      </c>
      <c r="L28" s="164">
        <f>IF($F28=3,$G28,0)</f>
        <v>0</v>
      </c>
      <c r="M28" s="230"/>
      <c r="N28" s="183">
        <f>IF($F28=4,$G28,0)</f>
        <v>0</v>
      </c>
      <c r="O28" s="183">
        <f>IF($F28=5,$G28,0)</f>
        <v>0</v>
      </c>
      <c r="P28" s="183">
        <f>IF($F28=6,$G28,0)</f>
        <v>0</v>
      </c>
      <c r="Q28" s="183"/>
    </row>
    <row r="29" spans="1:18" s="169" customFormat="1" ht="17.25" customHeight="1">
      <c r="A29" s="218" t="s">
        <v>82</v>
      </c>
      <c r="B29" s="86"/>
      <c r="C29" s="89"/>
      <c r="D29" s="212"/>
      <c r="E29" s="176">
        <v>0</v>
      </c>
      <c r="F29" s="714">
        <v>0</v>
      </c>
      <c r="G29" s="216">
        <f>$E29</f>
        <v>0</v>
      </c>
      <c r="H29" s="172"/>
      <c r="I29" s="184">
        <f>IF($F29=1,$G29,0)</f>
        <v>0</v>
      </c>
      <c r="J29" s="184">
        <f>IF($F29=1,$G29,0)</f>
        <v>0</v>
      </c>
      <c r="K29" s="184">
        <f>IF($F29=2,$G29,0)</f>
        <v>0</v>
      </c>
      <c r="L29" s="173">
        <f>IF($F29=3,$G29,0)</f>
        <v>0</v>
      </c>
      <c r="M29" s="231"/>
      <c r="N29" s="182">
        <f>IF($F29=4,$G29,0)</f>
        <v>0</v>
      </c>
      <c r="O29" s="182">
        <f>IF($F29=5,$G29,0)</f>
        <v>0</v>
      </c>
      <c r="P29" s="182">
        <f>IF($F29=6,$G29,0)</f>
        <v>0</v>
      </c>
      <c r="Q29" s="182"/>
      <c r="R29" s="6"/>
    </row>
    <row r="30" spans="1:18" s="271" customFormat="1" ht="42" customHeight="1" thickBot="1">
      <c r="A30" s="262" t="s">
        <v>83</v>
      </c>
      <c r="B30" s="263">
        <v>30</v>
      </c>
      <c r="C30" s="264" t="s">
        <v>84</v>
      </c>
      <c r="D30" s="558" t="s">
        <v>6</v>
      </c>
      <c r="E30" s="557">
        <v>0</v>
      </c>
      <c r="F30" s="715">
        <v>0</v>
      </c>
      <c r="G30" s="201" t="e">
        <f>SUM(#REF!)</f>
        <v>#REF!</v>
      </c>
      <c r="H30" s="265"/>
      <c r="I30" s="266">
        <f>SUM(I28:I29)</f>
        <v>0</v>
      </c>
      <c r="J30" s="266">
        <f>SUM(J28:J29)</f>
        <v>0</v>
      </c>
      <c r="K30" s="266">
        <f t="shared" ref="K30:L30" si="20">SUM(K28:K29)</f>
        <v>0</v>
      </c>
      <c r="L30" s="266">
        <f t="shared" si="20"/>
        <v>0</v>
      </c>
      <c r="M30" s="267"/>
      <c r="N30" s="268">
        <f>SUM(N24:N29)</f>
        <v>0</v>
      </c>
      <c r="O30" s="268">
        <f t="shared" ref="O30" si="21">SUM(O24:O29)</f>
        <v>0</v>
      </c>
      <c r="P30" s="268">
        <f t="shared" ref="P30" si="22">SUM(P24:P29)</f>
        <v>0</v>
      </c>
      <c r="Q30" s="269"/>
      <c r="R30" s="270"/>
    </row>
    <row r="31" spans="1:18" s="192" customFormat="1" ht="21" customHeight="1" thickBot="1">
      <c r="A31" s="202"/>
      <c r="B31" s="203"/>
      <c r="C31" s="190" t="s">
        <v>85</v>
      </c>
      <c r="D31" s="209" t="s">
        <v>5</v>
      </c>
      <c r="E31" s="191" t="s">
        <v>13</v>
      </c>
      <c r="F31" s="716" t="e">
        <f>SUM(G31)/#REF!</f>
        <v>#REF!</v>
      </c>
      <c r="G31" s="225" t="e">
        <f>#REF!+G28</f>
        <v>#REF!</v>
      </c>
      <c r="H31" s="210">
        <f ca="1">SUM($H28:$H63)</f>
        <v>0</v>
      </c>
      <c r="I31" s="759"/>
      <c r="J31" s="625">
        <f>SUM(J28:L28)</f>
        <v>0</v>
      </c>
      <c r="K31" s="626"/>
      <c r="L31" s="627"/>
      <c r="M31" s="226"/>
      <c r="N31" s="227">
        <f>N30</f>
        <v>0</v>
      </c>
      <c r="O31" s="227">
        <f t="shared" ref="O31" si="23">O30</f>
        <v>0</v>
      </c>
      <c r="P31" s="227">
        <f t="shared" ref="P31" si="24">P30</f>
        <v>0</v>
      </c>
      <c r="Q31" s="228"/>
    </row>
    <row r="32" spans="1:18" s="169" customFormat="1" ht="21" customHeight="1" thickTop="1">
      <c r="A32" s="218" t="s">
        <v>86</v>
      </c>
      <c r="B32" s="86"/>
      <c r="C32" s="222"/>
      <c r="D32" s="559"/>
      <c r="E32" s="544">
        <v>0</v>
      </c>
      <c r="F32" s="717">
        <v>3</v>
      </c>
      <c r="G32" s="232">
        <f>$E32</f>
        <v>0</v>
      </c>
      <c r="H32" s="162"/>
      <c r="I32" s="184">
        <f>IF($F32=1,$G32,0)</f>
        <v>0</v>
      </c>
      <c r="J32" s="184">
        <f>IF($F32=1,$G32,0)</f>
        <v>0</v>
      </c>
      <c r="K32" s="214">
        <f>IF($F32=2,$G32,0)</f>
        <v>0</v>
      </c>
      <c r="L32" s="164">
        <f>IF($F32=3,$G32,0)</f>
        <v>0</v>
      </c>
      <c r="M32" s="233"/>
      <c r="N32" s="182">
        <f>IF($F32=4,$G32,0)</f>
        <v>0</v>
      </c>
      <c r="O32" s="182">
        <f>IF($F32=5,$G32,0)</f>
        <v>0</v>
      </c>
      <c r="P32" s="182">
        <f>IF($F32=6,$G32,0)</f>
        <v>0</v>
      </c>
      <c r="Q32" s="182"/>
      <c r="R32" s="168"/>
    </row>
    <row r="33" spans="1:18" s="169" customFormat="1" ht="21" customHeight="1">
      <c r="A33" s="211" t="s">
        <v>86</v>
      </c>
      <c r="B33" s="170"/>
      <c r="C33" s="83"/>
      <c r="D33" s="212"/>
      <c r="E33" s="243">
        <v>0</v>
      </c>
      <c r="F33" s="247">
        <v>2</v>
      </c>
      <c r="G33" s="234">
        <f>$E33</f>
        <v>0</v>
      </c>
      <c r="H33" s="172"/>
      <c r="I33" s="184">
        <f>IF($F33=1,$G33,0)</f>
        <v>0</v>
      </c>
      <c r="J33" s="184">
        <f>IF($F33=1,$G33,0)</f>
        <v>0</v>
      </c>
      <c r="K33" s="214">
        <f>IF($F33=2,$G33,0)</f>
        <v>0</v>
      </c>
      <c r="L33" s="164">
        <f>IF($F33=3,$G33,0)</f>
        <v>0</v>
      </c>
      <c r="M33" s="233"/>
      <c r="N33" s="183">
        <f>IF($F33=4,$G33,0)</f>
        <v>0</v>
      </c>
      <c r="O33" s="183">
        <f>IF($F33=5,$G33,0)</f>
        <v>0</v>
      </c>
      <c r="P33" s="183">
        <f>IF($F33=6,$G33,0)</f>
        <v>0</v>
      </c>
      <c r="Q33" s="167"/>
      <c r="R33" s="6"/>
    </row>
    <row r="34" spans="1:18" ht="21" customHeight="1">
      <c r="A34" s="211" t="s">
        <v>86</v>
      </c>
      <c r="B34" s="170"/>
      <c r="C34" s="222"/>
      <c r="D34" s="560"/>
      <c r="E34" s="243">
        <v>0</v>
      </c>
      <c r="F34" s="247">
        <v>2</v>
      </c>
      <c r="G34" s="235">
        <f>$E34</f>
        <v>0</v>
      </c>
      <c r="H34" s="206"/>
      <c r="I34" s="195">
        <f>IF($F34=1,$G34,0)</f>
        <v>0</v>
      </c>
      <c r="J34" s="195">
        <f>IF($F34=1,$G34,0)</f>
        <v>0</v>
      </c>
      <c r="K34" s="219">
        <f>IF($F34=2,$G34,0)</f>
        <v>0</v>
      </c>
      <c r="L34" s="223">
        <f>IF($F34=3,$G34,0)</f>
        <v>0</v>
      </c>
      <c r="M34" s="230"/>
      <c r="N34" s="183">
        <f>IF($F34=4,$G34,0)</f>
        <v>0</v>
      </c>
      <c r="O34" s="183">
        <f>IF($F34=5,$G34,0)</f>
        <v>0</v>
      </c>
      <c r="P34" s="183">
        <f>IF($F34=6,$G34,0)</f>
        <v>0</v>
      </c>
      <c r="Q34" s="224"/>
    </row>
    <row r="35" spans="1:18" s="271" customFormat="1" ht="21" customHeight="1" thickBot="1">
      <c r="A35" s="262" t="s">
        <v>86</v>
      </c>
      <c r="B35" s="263">
        <v>30</v>
      </c>
      <c r="C35" s="264" t="s">
        <v>87</v>
      </c>
      <c r="D35" s="561" t="s">
        <v>6</v>
      </c>
      <c r="E35" s="557" t="s">
        <v>6</v>
      </c>
      <c r="F35" s="715">
        <v>0</v>
      </c>
      <c r="G35" s="201" t="e">
        <f>SUM(#REF!)</f>
        <v>#REF!</v>
      </c>
      <c r="H35" s="265"/>
      <c r="I35" s="266">
        <f>SUM(I32:I34)</f>
        <v>0</v>
      </c>
      <c r="J35" s="266">
        <f>SUM(J32:J34)</f>
        <v>0</v>
      </c>
      <c r="K35" s="266">
        <f t="shared" ref="K35:L35" si="25">SUM(K32:K34)</f>
        <v>0</v>
      </c>
      <c r="L35" s="266">
        <f t="shared" si="25"/>
        <v>0</v>
      </c>
      <c r="M35" s="267"/>
      <c r="N35" s="268">
        <f>SUM(N29:N34)</f>
        <v>0</v>
      </c>
      <c r="O35" s="268">
        <f t="shared" ref="O35" si="26">SUM(O29:O34)</f>
        <v>0</v>
      </c>
      <c r="P35" s="268">
        <f t="shared" ref="P35" si="27">SUM(P29:P34)</f>
        <v>0</v>
      </c>
      <c r="Q35" s="269"/>
      <c r="R35" s="270"/>
    </row>
    <row r="36" spans="1:18" s="192" customFormat="1" ht="21" customHeight="1" thickBot="1">
      <c r="A36" s="202"/>
      <c r="B36" s="203"/>
      <c r="C36" s="190" t="s">
        <v>88</v>
      </c>
      <c r="D36" s="209" t="s">
        <v>5</v>
      </c>
      <c r="E36" s="191" t="s">
        <v>13</v>
      </c>
      <c r="F36" s="716" t="e">
        <f>SUM(G36)/K1</f>
        <v>#REF!</v>
      </c>
      <c r="G36" s="225" t="e">
        <f>#REF!+G19</f>
        <v>#REF!</v>
      </c>
      <c r="H36" s="210">
        <f ca="1">SUM($H19:$H54)</f>
        <v>0</v>
      </c>
      <c r="I36" s="759"/>
      <c r="J36" s="625">
        <f>SUM(I19:L19)</f>
        <v>0</v>
      </c>
      <c r="K36" s="626"/>
      <c r="L36" s="627"/>
      <c r="M36" s="226"/>
      <c r="N36" s="227">
        <f>N35</f>
        <v>0</v>
      </c>
      <c r="O36" s="227">
        <f t="shared" ref="O36" si="28">O35</f>
        <v>0</v>
      </c>
      <c r="P36" s="227">
        <f t="shared" ref="P36" si="29">P35</f>
        <v>0</v>
      </c>
      <c r="Q36" s="228"/>
    </row>
    <row r="37" spans="1:18" s="169" customFormat="1" ht="18.75" customHeight="1" thickTop="1">
      <c r="A37" s="218" t="s">
        <v>89</v>
      </c>
      <c r="B37" s="86"/>
      <c r="C37" s="222"/>
      <c r="D37" s="559"/>
      <c r="E37" s="544">
        <v>0</v>
      </c>
      <c r="F37" s="717">
        <v>3</v>
      </c>
      <c r="G37" s="232">
        <f>$E37</f>
        <v>0</v>
      </c>
      <c r="H37" s="162"/>
      <c r="I37" s="184">
        <f>IF($F37=1,$G37,0)</f>
        <v>0</v>
      </c>
      <c r="J37" s="184">
        <f>IF($F37=1,$G37,0)</f>
        <v>0</v>
      </c>
      <c r="K37" s="214">
        <f>IF($F37=2,$G37,0)</f>
        <v>0</v>
      </c>
      <c r="L37" s="164">
        <f>IF($F37=3,$G37,0)</f>
        <v>0</v>
      </c>
      <c r="M37" s="233"/>
      <c r="N37" s="182">
        <f>IF($F37=4,$G37,0)</f>
        <v>0</v>
      </c>
      <c r="O37" s="182">
        <f>IF($F37=5,$G37,0)</f>
        <v>0</v>
      </c>
      <c r="P37" s="182">
        <f>IF($F37=6,$G37,0)</f>
        <v>0</v>
      </c>
      <c r="Q37" s="182"/>
      <c r="R37" s="168"/>
    </row>
    <row r="38" spans="1:18" s="169" customFormat="1" ht="18.75" customHeight="1">
      <c r="A38" s="282" t="s">
        <v>89</v>
      </c>
      <c r="B38" s="170"/>
      <c r="C38" s="83"/>
      <c r="D38" s="212"/>
      <c r="E38" s="243">
        <v>0</v>
      </c>
      <c r="F38" s="247">
        <v>2</v>
      </c>
      <c r="G38" s="234">
        <f>$E38</f>
        <v>0</v>
      </c>
      <c r="H38" s="172"/>
      <c r="I38" s="184">
        <f>IF($F38=1,$G38,0)</f>
        <v>0</v>
      </c>
      <c r="J38" s="184">
        <f>IF($F38=1,$G38,0)</f>
        <v>0</v>
      </c>
      <c r="K38" s="214">
        <f>IF($F38=2,$G38,0)</f>
        <v>0</v>
      </c>
      <c r="L38" s="164">
        <f>IF($F38=3,$G38,0)</f>
        <v>0</v>
      </c>
      <c r="M38" s="233"/>
      <c r="N38" s="183">
        <f>IF($F38=4,$G38,0)</f>
        <v>0</v>
      </c>
      <c r="O38" s="183">
        <f>IF($F38=5,$G38,0)</f>
        <v>0</v>
      </c>
      <c r="P38" s="183">
        <f>IF($F38=6,$G38,0)</f>
        <v>0</v>
      </c>
      <c r="Q38" s="182"/>
      <c r="R38" s="6"/>
    </row>
    <row r="39" spans="1:18" ht="18.75" customHeight="1">
      <c r="A39" s="211" t="s">
        <v>90</v>
      </c>
      <c r="B39" s="170"/>
      <c r="C39" s="222"/>
      <c r="D39" s="560"/>
      <c r="E39" s="243">
        <v>0</v>
      </c>
      <c r="F39" s="247">
        <v>2</v>
      </c>
      <c r="G39" s="235">
        <f>$E39</f>
        <v>0</v>
      </c>
      <c r="H39" s="206"/>
      <c r="I39" s="195">
        <f>IF($F39=1,$G39,0)</f>
        <v>0</v>
      </c>
      <c r="J39" s="195">
        <f>IF($F39=1,$G39,0)</f>
        <v>0</v>
      </c>
      <c r="K39" s="219">
        <f>IF($F39=2,$G39,0)</f>
        <v>0</v>
      </c>
      <c r="L39" s="223">
        <f>IF($F39=3,$G39,0)</f>
        <v>0</v>
      </c>
      <c r="M39" s="230"/>
      <c r="N39" s="183">
        <f>IF($F39=4,$G39,0)</f>
        <v>0</v>
      </c>
      <c r="O39" s="183">
        <f>IF($F39=5,$G39,0)</f>
        <v>0</v>
      </c>
      <c r="P39" s="183">
        <f>IF($F39=6,$G39,0)</f>
        <v>0</v>
      </c>
      <c r="Q39" s="224"/>
    </row>
    <row r="40" spans="1:18" s="271" customFormat="1" ht="17.25" customHeight="1" thickBot="1">
      <c r="A40" s="262" t="s">
        <v>89</v>
      </c>
      <c r="B40" s="263">
        <v>28</v>
      </c>
      <c r="C40" s="264" t="s">
        <v>91</v>
      </c>
      <c r="D40" s="561" t="s">
        <v>6</v>
      </c>
      <c r="E40" s="557" t="s">
        <v>6</v>
      </c>
      <c r="F40" s="715">
        <v>0</v>
      </c>
      <c r="G40" s="201" t="e">
        <f>SUM(#REF!)</f>
        <v>#REF!</v>
      </c>
      <c r="H40" s="265"/>
      <c r="I40" s="266">
        <f>SUM(I37:I39)</f>
        <v>0</v>
      </c>
      <c r="J40" s="266">
        <f>SUM(J37:J39)</f>
        <v>0</v>
      </c>
      <c r="K40" s="266">
        <f t="shared" ref="K40:L40" si="30">SUM(K37:K39)</f>
        <v>0</v>
      </c>
      <c r="L40" s="266">
        <f t="shared" si="30"/>
        <v>0</v>
      </c>
      <c r="M40" s="267"/>
      <c r="N40" s="268">
        <f>SUM(N34:N39)</f>
        <v>0</v>
      </c>
      <c r="O40" s="268">
        <f t="shared" ref="O40" si="31">SUM(O34:O39)</f>
        <v>0</v>
      </c>
      <c r="P40" s="268">
        <f t="shared" ref="P40" si="32">SUM(P34:P39)</f>
        <v>0</v>
      </c>
      <c r="Q40" s="269"/>
      <c r="R40" s="270"/>
    </row>
    <row r="41" spans="1:18" s="192" customFormat="1" ht="17.25" customHeight="1" thickBot="1">
      <c r="A41" s="202"/>
      <c r="B41" s="203"/>
      <c r="C41" s="190" t="s">
        <v>92</v>
      </c>
      <c r="D41" s="209" t="s">
        <v>5</v>
      </c>
      <c r="E41" s="191" t="s">
        <v>13</v>
      </c>
      <c r="F41" s="716" t="e">
        <f>SUM(G41)/K6</f>
        <v>#REF!</v>
      </c>
      <c r="G41" s="225" t="e">
        <f>#REF!+G24</f>
        <v>#REF!</v>
      </c>
      <c r="H41" s="210">
        <f ca="1">SUM($H24:$H59)</f>
        <v>0</v>
      </c>
      <c r="I41" s="759"/>
      <c r="J41" s="625">
        <f>SUM(J24:L24)</f>
        <v>0</v>
      </c>
      <c r="K41" s="626"/>
      <c r="L41" s="627"/>
      <c r="M41" s="226"/>
      <c r="N41" s="227">
        <f>N40</f>
        <v>0</v>
      </c>
      <c r="O41" s="227">
        <f t="shared" ref="O41" si="33">O40</f>
        <v>0</v>
      </c>
      <c r="P41" s="227">
        <f t="shared" ref="P41" si="34">P40</f>
        <v>0</v>
      </c>
      <c r="Q41" s="228"/>
    </row>
    <row r="42" spans="1:18" s="169" customFormat="1" ht="17.25" customHeight="1" thickTop="1">
      <c r="A42" s="218" t="s">
        <v>93</v>
      </c>
      <c r="B42" s="86"/>
      <c r="C42" s="222"/>
      <c r="D42" s="559"/>
      <c r="E42" s="544">
        <v>0</v>
      </c>
      <c r="F42" s="717">
        <v>3</v>
      </c>
      <c r="G42" s="232">
        <f>$E42</f>
        <v>0</v>
      </c>
      <c r="H42" s="162"/>
      <c r="I42" s="184">
        <f>IF($F42=1,$G42,0)</f>
        <v>0</v>
      </c>
      <c r="J42" s="184">
        <f>IF($F42=1,$G42,0)</f>
        <v>0</v>
      </c>
      <c r="K42" s="214">
        <f>IF($F42=2,$G42,0)</f>
        <v>0</v>
      </c>
      <c r="L42" s="164">
        <f>IF($F42=3,$G42,0)</f>
        <v>0</v>
      </c>
      <c r="M42" s="233"/>
      <c r="N42" s="182">
        <f>IF($F42=4,$G42,0)</f>
        <v>0</v>
      </c>
      <c r="O42" s="182">
        <f>IF($F42=5,$G42,0)</f>
        <v>0</v>
      </c>
      <c r="P42" s="182">
        <f>IF($F42=6,$G42,0)</f>
        <v>0</v>
      </c>
      <c r="Q42" s="182"/>
      <c r="R42" s="168"/>
    </row>
    <row r="43" spans="1:18" s="169" customFormat="1" ht="17.25" customHeight="1">
      <c r="A43" s="211" t="s">
        <v>94</v>
      </c>
      <c r="B43" s="170"/>
      <c r="C43" s="83"/>
      <c r="D43" s="212"/>
      <c r="E43" s="243">
        <v>0</v>
      </c>
      <c r="F43" s="247">
        <v>2</v>
      </c>
      <c r="G43" s="234">
        <f>$E43</f>
        <v>0</v>
      </c>
      <c r="H43" s="172"/>
      <c r="I43" s="184">
        <f>IF($F43=1,$G43,0)</f>
        <v>0</v>
      </c>
      <c r="J43" s="184">
        <f>IF($F43=1,$G43,0)</f>
        <v>0</v>
      </c>
      <c r="K43" s="214">
        <f>IF($F43=2,$G43,0)</f>
        <v>0</v>
      </c>
      <c r="L43" s="164">
        <f>IF($F43=3,$G43,0)</f>
        <v>0</v>
      </c>
      <c r="M43" s="233"/>
      <c r="N43" s="183">
        <f>IF($F43=4,$G43,0)</f>
        <v>0</v>
      </c>
      <c r="O43" s="183">
        <f>IF($F43=5,$G43,0)</f>
        <v>0</v>
      </c>
      <c r="P43" s="183">
        <f>IF($F43=6,$G43,0)</f>
        <v>0</v>
      </c>
      <c r="Q43" s="167"/>
      <c r="R43" s="6"/>
    </row>
    <row r="44" spans="1:18" ht="17.25" customHeight="1">
      <c r="A44" s="211" t="s">
        <v>93</v>
      </c>
      <c r="B44" s="170"/>
      <c r="C44" s="222"/>
      <c r="D44" s="560"/>
      <c r="E44" s="243">
        <v>0</v>
      </c>
      <c r="F44" s="247">
        <v>2</v>
      </c>
      <c r="G44" s="235">
        <f>$E44</f>
        <v>0</v>
      </c>
      <c r="H44" s="206"/>
      <c r="I44" s="195">
        <f>IF($F44=1,$G44,0)</f>
        <v>0</v>
      </c>
      <c r="J44" s="195">
        <f>IF($F44=1,$G44,0)</f>
        <v>0</v>
      </c>
      <c r="K44" s="219">
        <f>IF($F44=2,$G44,0)</f>
        <v>0</v>
      </c>
      <c r="L44" s="223">
        <f>IF($F44=3,$G44,0)</f>
        <v>0</v>
      </c>
      <c r="M44" s="230"/>
      <c r="N44" s="183">
        <f>IF($F44=4,$G44,0)</f>
        <v>0</v>
      </c>
      <c r="O44" s="183">
        <f>IF($F44=5,$G44,0)</f>
        <v>0</v>
      </c>
      <c r="P44" s="183">
        <f>IF($F44=6,$G44,0)</f>
        <v>0</v>
      </c>
      <c r="Q44" s="224"/>
    </row>
    <row r="45" spans="1:18" s="271" customFormat="1" ht="17.25" customHeight="1" thickBot="1">
      <c r="A45" s="262" t="s">
        <v>93</v>
      </c>
      <c r="B45" s="263">
        <v>30</v>
      </c>
      <c r="C45" s="264" t="s">
        <v>95</v>
      </c>
      <c r="D45" s="561" t="s">
        <v>6</v>
      </c>
      <c r="E45" s="557" t="s">
        <v>6</v>
      </c>
      <c r="F45" s="715">
        <v>0</v>
      </c>
      <c r="G45" s="201" t="e">
        <f>SUM(#REF!)</f>
        <v>#REF!</v>
      </c>
      <c r="H45" s="265"/>
      <c r="I45" s="266">
        <f>SUM(I42:I44)</f>
        <v>0</v>
      </c>
      <c r="J45" s="266">
        <f>SUM(J42:J44)</f>
        <v>0</v>
      </c>
      <c r="K45" s="266">
        <f t="shared" ref="K45:L45" si="35">SUM(K42:K44)</f>
        <v>0</v>
      </c>
      <c r="L45" s="266">
        <f t="shared" si="35"/>
        <v>0</v>
      </c>
      <c r="M45" s="267"/>
      <c r="N45" s="268">
        <f>SUM(N39:N44)</f>
        <v>0</v>
      </c>
      <c r="O45" s="268">
        <f t="shared" ref="O45" si="36">SUM(O39:O44)</f>
        <v>0</v>
      </c>
      <c r="P45" s="268">
        <f t="shared" ref="P45" si="37">SUM(P39:P44)</f>
        <v>0</v>
      </c>
      <c r="Q45" s="269"/>
      <c r="R45" s="270"/>
    </row>
    <row r="46" spans="1:18" s="192" customFormat="1" ht="17.25" customHeight="1" thickBot="1">
      <c r="A46" s="202"/>
      <c r="B46" s="203"/>
      <c r="C46" s="190" t="s">
        <v>96</v>
      </c>
      <c r="D46" s="209" t="s">
        <v>5</v>
      </c>
      <c r="E46" s="191" t="s">
        <v>13</v>
      </c>
      <c r="F46" s="716" t="e">
        <f>SUM(G46)/K18</f>
        <v>#REF!</v>
      </c>
      <c r="G46" s="225" t="e">
        <f>#REF!+G29</f>
        <v>#REF!</v>
      </c>
      <c r="H46" s="210">
        <f ca="1">SUM($H29:$H64)</f>
        <v>0</v>
      </c>
      <c r="I46" s="759"/>
      <c r="J46" s="625">
        <f>SUM(J29:L29)</f>
        <v>0</v>
      </c>
      <c r="K46" s="626"/>
      <c r="L46" s="627"/>
      <c r="M46" s="226"/>
      <c r="N46" s="227">
        <f>N45</f>
        <v>0</v>
      </c>
      <c r="O46" s="227">
        <f t="shared" ref="O46" si="38">O45</f>
        <v>0</v>
      </c>
      <c r="P46" s="227">
        <f t="shared" ref="P46" si="39">P45</f>
        <v>0</v>
      </c>
      <c r="Q46" s="228"/>
    </row>
    <row r="47" spans="1:18" s="169" customFormat="1" ht="17.25" customHeight="1" thickTop="1">
      <c r="A47" s="218" t="s">
        <v>97</v>
      </c>
      <c r="B47" s="86"/>
      <c r="C47" s="222"/>
      <c r="D47" s="559"/>
      <c r="E47" s="544">
        <v>0</v>
      </c>
      <c r="F47" s="717">
        <v>3</v>
      </c>
      <c r="G47" s="232">
        <f>$E47</f>
        <v>0</v>
      </c>
      <c r="H47" s="162"/>
      <c r="I47" s="184">
        <f>IF($F47=1,$G47,0)</f>
        <v>0</v>
      </c>
      <c r="J47" s="184">
        <f>IF($F47=1,$G47,0)</f>
        <v>0</v>
      </c>
      <c r="K47" s="214">
        <f>IF($F47=2,$G47,0)</f>
        <v>0</v>
      </c>
      <c r="L47" s="164">
        <f>IF($F47=3,$G47,0)</f>
        <v>0</v>
      </c>
      <c r="M47" s="233"/>
      <c r="N47" s="182">
        <f>IF($F47=4,$G47,0)</f>
        <v>0</v>
      </c>
      <c r="O47" s="182">
        <f>IF($F47=5,$G47,0)</f>
        <v>0</v>
      </c>
      <c r="P47" s="182">
        <f>IF($F47=6,$G47,0)</f>
        <v>0</v>
      </c>
      <c r="Q47" s="182"/>
      <c r="R47" s="168"/>
    </row>
    <row r="48" spans="1:18" s="169" customFormat="1" ht="16.5" customHeight="1">
      <c r="A48" s="211" t="s">
        <v>98</v>
      </c>
      <c r="B48" s="170"/>
      <c r="C48" s="83"/>
      <c r="D48" s="212"/>
      <c r="E48" s="243">
        <v>0</v>
      </c>
      <c r="F48" s="247">
        <v>2</v>
      </c>
      <c r="G48" s="234">
        <f>$E48</f>
        <v>0</v>
      </c>
      <c r="H48" s="172"/>
      <c r="I48" s="184">
        <f>IF($F48=1,$G48,0)</f>
        <v>0</v>
      </c>
      <c r="J48" s="184">
        <f>IF($F48=1,$G48,0)</f>
        <v>0</v>
      </c>
      <c r="K48" s="214">
        <f>IF($F48=2,$G48,0)</f>
        <v>0</v>
      </c>
      <c r="L48" s="164">
        <f>IF($F48=3,$G48,0)</f>
        <v>0</v>
      </c>
      <c r="M48" s="233"/>
      <c r="N48" s="183">
        <f>IF($F48=4,$G48,0)</f>
        <v>0</v>
      </c>
      <c r="O48" s="183">
        <f>IF($F48=5,$G48,0)</f>
        <v>0</v>
      </c>
      <c r="P48" s="183">
        <f>IF($F48=6,$G48,0)</f>
        <v>0</v>
      </c>
      <c r="Q48" s="167"/>
      <c r="R48" s="6"/>
    </row>
    <row r="49" spans="1:18" ht="16.5" customHeight="1">
      <c r="A49" s="211" t="s">
        <v>99</v>
      </c>
      <c r="B49" s="170"/>
      <c r="C49" s="222"/>
      <c r="D49" s="560"/>
      <c r="E49" s="243">
        <v>0</v>
      </c>
      <c r="F49" s="247">
        <v>2</v>
      </c>
      <c r="G49" s="235">
        <f>$E49</f>
        <v>0</v>
      </c>
      <c r="H49" s="206"/>
      <c r="I49" s="195">
        <f>IF($F49=1,$G49,0)</f>
        <v>0</v>
      </c>
      <c r="J49" s="195">
        <f>IF($F49=1,$G49,0)</f>
        <v>0</v>
      </c>
      <c r="K49" s="219">
        <f>IF($F49=2,$G49,0)</f>
        <v>0</v>
      </c>
      <c r="L49" s="223">
        <f>IF($F49=3,$G49,0)</f>
        <v>0</v>
      </c>
      <c r="M49" s="230"/>
      <c r="N49" s="183">
        <f>IF($F49=4,$G49,0)</f>
        <v>0</v>
      </c>
      <c r="O49" s="183">
        <f>IF($F49=5,$G49,0)</f>
        <v>0</v>
      </c>
      <c r="P49" s="183">
        <f>IF($F49=6,$G49,0)</f>
        <v>0</v>
      </c>
      <c r="Q49" s="224"/>
    </row>
    <row r="50" spans="1:18" s="271" customFormat="1" ht="16.5" customHeight="1" thickBot="1">
      <c r="A50" s="262" t="s">
        <v>97</v>
      </c>
      <c r="B50" s="263">
        <v>30</v>
      </c>
      <c r="C50" s="264" t="s">
        <v>100</v>
      </c>
      <c r="D50" s="561" t="s">
        <v>6</v>
      </c>
      <c r="E50" s="557" t="s">
        <v>6</v>
      </c>
      <c r="F50" s="715">
        <v>0</v>
      </c>
      <c r="G50" s="201" t="e">
        <f>SUM(#REF!)</f>
        <v>#REF!</v>
      </c>
      <c r="H50" s="265"/>
      <c r="I50" s="266">
        <f>SUM(I47:I49)</f>
        <v>0</v>
      </c>
      <c r="J50" s="266">
        <f>SUM(J47:J49)</f>
        <v>0</v>
      </c>
      <c r="K50" s="266">
        <f t="shared" ref="K50:L50" si="40">SUM(K47:K49)</f>
        <v>0</v>
      </c>
      <c r="L50" s="266">
        <f t="shared" si="40"/>
        <v>0</v>
      </c>
      <c r="M50" s="267"/>
      <c r="N50" s="268">
        <f>SUM(N44:N49)</f>
        <v>0</v>
      </c>
      <c r="O50" s="268">
        <f t="shared" ref="O50" si="41">SUM(O44:O49)</f>
        <v>0</v>
      </c>
      <c r="P50" s="268">
        <f t="shared" ref="P50" si="42">SUM(P44:P49)</f>
        <v>0</v>
      </c>
      <c r="Q50" s="269"/>
      <c r="R50" s="270"/>
    </row>
    <row r="51" spans="1:18" s="192" customFormat="1" ht="16.5" customHeight="1" thickBot="1">
      <c r="A51" s="202"/>
      <c r="B51" s="203"/>
      <c r="C51" s="190" t="s">
        <v>101</v>
      </c>
      <c r="D51" s="209" t="s">
        <v>5</v>
      </c>
      <c r="E51" s="191" t="s">
        <v>13</v>
      </c>
      <c r="F51" s="716" t="e">
        <f>SUM(G51)/K23</f>
        <v>#REF!</v>
      </c>
      <c r="G51" s="225" t="e">
        <f>#REF!+G34</f>
        <v>#REF!</v>
      </c>
      <c r="H51" s="210">
        <f ca="1">SUM($H34:$H68)</f>
        <v>0</v>
      </c>
      <c r="I51" s="759"/>
      <c r="J51" s="625">
        <f>SUM(J34:L34)</f>
        <v>0</v>
      </c>
      <c r="K51" s="626"/>
      <c r="L51" s="627"/>
      <c r="M51" s="226"/>
      <c r="N51" s="227">
        <f>N50</f>
        <v>0</v>
      </c>
      <c r="O51" s="227">
        <f t="shared" ref="O51" si="43">O50</f>
        <v>0</v>
      </c>
      <c r="P51" s="227">
        <f t="shared" ref="P51" si="44">P50</f>
        <v>0</v>
      </c>
      <c r="Q51" s="228"/>
    </row>
    <row r="52" spans="1:18" s="169" customFormat="1" ht="16.5" customHeight="1" thickTop="1">
      <c r="A52" s="91" t="s">
        <v>80</v>
      </c>
      <c r="B52" s="170"/>
      <c r="C52" s="83"/>
      <c r="D52" s="236"/>
      <c r="E52" s="243">
        <v>0</v>
      </c>
      <c r="F52" s="247">
        <v>3</v>
      </c>
      <c r="G52" s="234">
        <f>$E52</f>
        <v>0</v>
      </c>
      <c r="H52" s="172"/>
      <c r="I52" s="164">
        <f>IF($F52=1,$G52,0)</f>
        <v>0</v>
      </c>
      <c r="J52" s="164">
        <f>IF($F52=1,$G52,0)</f>
        <v>0</v>
      </c>
      <c r="K52" s="164">
        <f>IF($F52=2,$G52,0)</f>
        <v>0</v>
      </c>
      <c r="L52" s="173">
        <f>IF($F52=3,$G52,0)</f>
        <v>0</v>
      </c>
      <c r="M52" s="230"/>
      <c r="N52" s="183">
        <f>IF($F52=4,$G52,0)</f>
        <v>0</v>
      </c>
      <c r="O52" s="183">
        <f>IF($F52=5,$G52,0)</f>
        <v>0</v>
      </c>
      <c r="P52" s="183">
        <f>IF($F52=6,$G52,0)</f>
        <v>0</v>
      </c>
      <c r="Q52" s="167"/>
      <c r="R52" s="6"/>
    </row>
    <row r="53" spans="1:18" s="169" customFormat="1" ht="16.5" customHeight="1">
      <c r="A53" s="91" t="s">
        <v>80</v>
      </c>
      <c r="B53" s="170"/>
      <c r="C53" s="83"/>
      <c r="D53" s="236"/>
      <c r="E53" s="543">
        <v>0</v>
      </c>
      <c r="F53" s="717">
        <v>3</v>
      </c>
      <c r="G53" s="234">
        <f>$E53</f>
        <v>0</v>
      </c>
      <c r="H53" s="237"/>
      <c r="I53" s="164">
        <f>IF($F53=1,$G53,0)</f>
        <v>0</v>
      </c>
      <c r="J53" s="164">
        <f>IF($F53=1,$G53,0)</f>
        <v>0</v>
      </c>
      <c r="K53" s="164">
        <f>IF($F53=2,$G53,0)</f>
        <v>0</v>
      </c>
      <c r="L53" s="173">
        <f>IF($F53=3,$G53,0)</f>
        <v>0</v>
      </c>
      <c r="M53" s="230"/>
      <c r="N53" s="183">
        <f>IF($F53=4,$G53,0)</f>
        <v>0</v>
      </c>
      <c r="O53" s="183">
        <f>IF($F53=5,$G53,0)</f>
        <v>0</v>
      </c>
      <c r="P53" s="183">
        <f>IF($F53=6,$G53,0)</f>
        <v>0</v>
      </c>
      <c r="Q53" s="182"/>
      <c r="R53" s="6"/>
    </row>
    <row r="54" spans="1:18" s="169" customFormat="1" ht="19.5" customHeight="1">
      <c r="A54" s="91" t="s">
        <v>80</v>
      </c>
      <c r="B54" s="170"/>
      <c r="C54" s="83"/>
      <c r="D54" s="236"/>
      <c r="E54" s="243">
        <v>0</v>
      </c>
      <c r="F54" s="247">
        <v>1</v>
      </c>
      <c r="G54" s="234">
        <f>$E54</f>
        <v>0</v>
      </c>
      <c r="H54" s="172"/>
      <c r="I54" s="214">
        <f>IF($F54=1,$G54,0)</f>
        <v>0</v>
      </c>
      <c r="J54" s="214">
        <f>IF($F54=1,$G54,0)</f>
        <v>0</v>
      </c>
      <c r="K54" s="164">
        <f>IF($F54=2,$G54,0)</f>
        <v>0</v>
      </c>
      <c r="L54" s="164">
        <f>IF($F54=3,$G54,0)</f>
        <v>0</v>
      </c>
      <c r="M54" s="233"/>
      <c r="N54" s="183">
        <f>IF($F54=4,$G54,0)</f>
        <v>0</v>
      </c>
      <c r="O54" s="183">
        <f>IF($F54=5,$G54,0)</f>
        <v>0</v>
      </c>
      <c r="P54" s="183">
        <f>IF($F54=6,$G54,0)</f>
        <v>0</v>
      </c>
      <c r="Q54" s="167"/>
      <c r="R54" s="6"/>
    </row>
    <row r="55" spans="1:18" s="169" customFormat="1" ht="19.5" customHeight="1">
      <c r="A55" s="91" t="s">
        <v>80</v>
      </c>
      <c r="B55" s="170"/>
      <c r="C55" s="83"/>
      <c r="D55" s="236"/>
      <c r="E55" s="243">
        <v>0</v>
      </c>
      <c r="F55" s="247">
        <v>3</v>
      </c>
      <c r="G55" s="234">
        <f>$E55</f>
        <v>0</v>
      </c>
      <c r="H55" s="172"/>
      <c r="I55" s="164">
        <f>IF($F55=1,$G55,0)</f>
        <v>0</v>
      </c>
      <c r="J55" s="164">
        <f>IF($F55=1,$G55,0)</f>
        <v>0</v>
      </c>
      <c r="K55" s="164">
        <f>IF($F55=2,$G55,0)</f>
        <v>0</v>
      </c>
      <c r="L55" s="173">
        <f>IF($F55=3,$G55,0)</f>
        <v>0</v>
      </c>
      <c r="M55" s="217"/>
      <c r="N55" s="183">
        <f>IF($F55=4,$G55,0)</f>
        <v>0</v>
      </c>
      <c r="O55" s="183">
        <f>IF($F55=5,$G55,0)</f>
        <v>0</v>
      </c>
      <c r="P55" s="183">
        <f>IF($F55=6,$G55,0)</f>
        <v>0</v>
      </c>
      <c r="Q55" s="167"/>
      <c r="R55" s="6"/>
    </row>
    <row r="56" spans="1:18" s="169" customFormat="1" ht="19.5" customHeight="1">
      <c r="A56" s="91" t="s">
        <v>80</v>
      </c>
      <c r="B56" s="170"/>
      <c r="C56" s="83"/>
      <c r="D56" s="562"/>
      <c r="E56" s="243">
        <v>0</v>
      </c>
      <c r="F56" s="717">
        <v>3</v>
      </c>
      <c r="G56" s="234">
        <f>$E56</f>
        <v>0</v>
      </c>
      <c r="H56" s="237"/>
      <c r="I56" s="184">
        <f>IF($F56=1,$G56,0)</f>
        <v>0</v>
      </c>
      <c r="J56" s="184">
        <f>IF($F56=1,$G56,0)</f>
        <v>0</v>
      </c>
      <c r="K56" s="184">
        <f>IF($F56=2,$G56,0)</f>
        <v>0</v>
      </c>
      <c r="L56" s="214">
        <f>IF($F56=3,$G56,0)</f>
        <v>0</v>
      </c>
      <c r="M56" s="217"/>
      <c r="N56" s="183">
        <f>IF($F56=4,$G56,0)</f>
        <v>0</v>
      </c>
      <c r="O56" s="183">
        <f>IF($F56=5,$G56,0)</f>
        <v>0</v>
      </c>
      <c r="P56" s="183">
        <f>IF($F56=6,$G56,0)</f>
        <v>0</v>
      </c>
      <c r="Q56" s="183"/>
    </row>
    <row r="57" spans="1:18" s="271" customFormat="1" ht="19.5" customHeight="1" thickBot="1">
      <c r="A57" s="262" t="s">
        <v>80</v>
      </c>
      <c r="B57" s="263">
        <v>30</v>
      </c>
      <c r="C57" s="264" t="s">
        <v>81</v>
      </c>
      <c r="D57" s="561" t="s">
        <v>6</v>
      </c>
      <c r="E57" s="557" t="s">
        <v>6</v>
      </c>
      <c r="F57" s="715">
        <v>0</v>
      </c>
      <c r="G57" s="201" t="e">
        <f>SUM(#REF!)</f>
        <v>#REF!</v>
      </c>
      <c r="H57" s="265"/>
      <c r="I57" s="266">
        <f>SUM(I52:I56)</f>
        <v>0</v>
      </c>
      <c r="J57" s="266">
        <f>SUM(J52:J56)</f>
        <v>0</v>
      </c>
      <c r="K57" s="266">
        <f t="shared" ref="K57:L57" si="45">SUM(K52:K56)</f>
        <v>0</v>
      </c>
      <c r="L57" s="266">
        <f t="shared" si="45"/>
        <v>0</v>
      </c>
      <c r="M57" s="267"/>
      <c r="N57" s="268">
        <f>SUM(N51:N56)</f>
        <v>0</v>
      </c>
      <c r="O57" s="268">
        <f t="shared" ref="O57" si="46">SUM(O51:O56)</f>
        <v>0</v>
      </c>
      <c r="P57" s="268">
        <f t="shared" ref="P57" si="47">SUM(P51:P56)</f>
        <v>0</v>
      </c>
      <c r="Q57" s="269"/>
      <c r="R57" s="270"/>
    </row>
    <row r="58" spans="1:18" s="192" customFormat="1" ht="19.5" customHeight="1" thickBot="1">
      <c r="A58" s="202"/>
      <c r="B58" s="203"/>
      <c r="C58" s="190" t="s">
        <v>77</v>
      </c>
      <c r="D58" s="209" t="s">
        <v>5</v>
      </c>
      <c r="E58" s="191" t="s">
        <v>13</v>
      </c>
      <c r="F58" s="716" t="e">
        <f>SUM(G58)/K8</f>
        <v>#REF!</v>
      </c>
      <c r="G58" s="225" t="e">
        <f>#REF!+G26</f>
        <v>#REF!</v>
      </c>
      <c r="H58" s="210">
        <f ca="1">SUM($H26:$H61)</f>
        <v>0</v>
      </c>
      <c r="I58" s="759"/>
      <c r="J58" s="625">
        <f>SUM(J57:L57)</f>
        <v>0</v>
      </c>
      <c r="K58" s="626"/>
      <c r="L58" s="627"/>
      <c r="M58" s="226"/>
      <c r="N58" s="227">
        <f>N57</f>
        <v>0</v>
      </c>
      <c r="O58" s="227">
        <f t="shared" ref="O58" si="48">O57</f>
        <v>0</v>
      </c>
      <c r="P58" s="227">
        <f t="shared" ref="P58" si="49">P57</f>
        <v>0</v>
      </c>
      <c r="Q58" s="228"/>
    </row>
    <row r="59" spans="1:18" s="169" customFormat="1" ht="19.5" customHeight="1" thickTop="1">
      <c r="A59" s="91" t="s">
        <v>74</v>
      </c>
      <c r="B59" s="170"/>
      <c r="C59" s="83"/>
      <c r="D59" s="563"/>
      <c r="E59" s="541">
        <v>0</v>
      </c>
      <c r="F59" s="714">
        <v>3</v>
      </c>
      <c r="G59" s="234">
        <f>$E59</f>
        <v>0</v>
      </c>
      <c r="H59" s="237"/>
      <c r="I59" s="164">
        <f>IF($F59=1,$G59,0)</f>
        <v>0</v>
      </c>
      <c r="J59" s="164">
        <f>IF($F59=1,$G59,0)</f>
        <v>0</v>
      </c>
      <c r="K59" s="164">
        <f>IF($F59=2,$G59,0)</f>
        <v>0</v>
      </c>
      <c r="L59" s="173">
        <f>IF($F59=3,$G59,0)</f>
        <v>0</v>
      </c>
      <c r="M59" s="217"/>
      <c r="N59" s="182">
        <f>IF($F59=4,$G59,0)</f>
        <v>0</v>
      </c>
      <c r="O59" s="182">
        <f>IF($F59=5,$G59,0)</f>
        <v>0</v>
      </c>
      <c r="P59" s="182">
        <f>IF($F59=6,$G59,0)</f>
        <v>0</v>
      </c>
      <c r="Q59" s="182"/>
      <c r="R59" s="6"/>
    </row>
    <row r="60" spans="1:18" s="169" customFormat="1" ht="19.5" customHeight="1">
      <c r="A60" s="91" t="s">
        <v>74</v>
      </c>
      <c r="B60" s="86"/>
      <c r="C60" s="222"/>
      <c r="D60" s="560"/>
      <c r="E60" s="541">
        <v>0</v>
      </c>
      <c r="F60" s="714">
        <v>3</v>
      </c>
      <c r="G60" s="204">
        <f>$E60</f>
        <v>0</v>
      </c>
      <c r="H60" s="162"/>
      <c r="I60" s="164">
        <f>IF($F60=1,$G60,0)</f>
        <v>0</v>
      </c>
      <c r="J60" s="164">
        <f>IF($F60=1,$G60,0)</f>
        <v>0</v>
      </c>
      <c r="K60" s="164">
        <f>IF($F60=2,$G60,0)</f>
        <v>0</v>
      </c>
      <c r="L60" s="173">
        <f>IF($F60=3,$G60,0)</f>
        <v>0</v>
      </c>
      <c r="M60" s="217"/>
      <c r="N60" s="183">
        <f>IF($F60=4,$G60,0)</f>
        <v>0</v>
      </c>
      <c r="O60" s="183">
        <f>IF($F60=5,$G60,0)</f>
        <v>0</v>
      </c>
      <c r="P60" s="183">
        <f>IF($F60=6,$G60,0)</f>
        <v>0</v>
      </c>
      <c r="Q60" s="182"/>
      <c r="R60" s="168"/>
    </row>
    <row r="61" spans="1:18" s="169" customFormat="1" ht="21" customHeight="1">
      <c r="A61" s="91" t="s">
        <v>74</v>
      </c>
      <c r="B61" s="170"/>
      <c r="C61" s="83"/>
      <c r="D61" s="560"/>
      <c r="E61" s="542">
        <v>0</v>
      </c>
      <c r="F61" s="247">
        <v>1</v>
      </c>
      <c r="G61" s="234">
        <f t="shared" ref="G61" si="50">$E61</f>
        <v>0</v>
      </c>
      <c r="H61" s="172"/>
      <c r="I61" s="214">
        <f t="shared" ref="I61:J61" si="51">IF($F61=1,$G61,0)</f>
        <v>0</v>
      </c>
      <c r="J61" s="214">
        <f t="shared" si="51"/>
        <v>0</v>
      </c>
      <c r="K61" s="164">
        <f t="shared" ref="K61" si="52">IF($F61=2,$G61,0)</f>
        <v>0</v>
      </c>
      <c r="L61" s="164">
        <f t="shared" ref="L61" si="53">IF($F61=3,$G61,0)</f>
        <v>0</v>
      </c>
      <c r="M61" s="217"/>
      <c r="N61" s="183">
        <f t="shared" ref="N61" si="54">IF($F61=4,$G61,0)</f>
        <v>0</v>
      </c>
      <c r="O61" s="183">
        <f t="shared" ref="O61" si="55">IF($F61=5,$G61,0)</f>
        <v>0</v>
      </c>
      <c r="P61" s="183">
        <f t="shared" ref="P61" si="56">IF($F61=6,$G61,0)</f>
        <v>0</v>
      </c>
      <c r="Q61" s="167"/>
      <c r="R61" s="6"/>
    </row>
    <row r="62" spans="1:18" s="169" customFormat="1" ht="21" customHeight="1" thickBot="1">
      <c r="A62" s="80" t="s">
        <v>74</v>
      </c>
      <c r="B62" s="81">
        <v>30</v>
      </c>
      <c r="C62" s="220" t="s">
        <v>75</v>
      </c>
      <c r="D62" s="561" t="s">
        <v>6</v>
      </c>
      <c r="E62" s="557" t="s">
        <v>6</v>
      </c>
      <c r="F62" s="718">
        <v>0</v>
      </c>
      <c r="G62" s="238" t="e">
        <f>SUM(G28:G61)</f>
        <v>#REF!</v>
      </c>
      <c r="H62" s="207"/>
      <c r="I62" s="186">
        <f>SUM(I28,I54,I61)</f>
        <v>0</v>
      </c>
      <c r="J62" s="186">
        <f>SUM(J28,J54,J61)</f>
        <v>0</v>
      </c>
      <c r="K62" s="186">
        <f>SUM(K29,K33:K34)</f>
        <v>0</v>
      </c>
      <c r="L62" s="186">
        <f>SUM(L32:L34,L55:L60)</f>
        <v>0</v>
      </c>
      <c r="M62" s="239"/>
      <c r="N62" s="189">
        <f t="shared" ref="N62:P62" si="57">SUM(N52:N61)</f>
        <v>0</v>
      </c>
      <c r="O62" s="189">
        <f t="shared" si="57"/>
        <v>0</v>
      </c>
      <c r="P62" s="189">
        <f t="shared" si="57"/>
        <v>0</v>
      </c>
      <c r="Q62" s="188"/>
      <c r="R62" s="208"/>
    </row>
    <row r="63" spans="1:18" s="192" customFormat="1" ht="21" customHeight="1" thickBot="1">
      <c r="A63" s="637" t="s">
        <v>76</v>
      </c>
      <c r="B63" s="638"/>
      <c r="C63" s="639"/>
      <c r="D63" s="209" t="s">
        <v>5</v>
      </c>
      <c r="E63" s="191" t="s">
        <v>13</v>
      </c>
      <c r="F63" s="716" t="e">
        <f>SUM(G63)/K8</f>
        <v>#REF!</v>
      </c>
      <c r="G63" s="240" t="e">
        <f>G58+G62</f>
        <v>#REF!</v>
      </c>
      <c r="H63" s="210">
        <f ca="1">SUM($H26:$H69)</f>
        <v>0</v>
      </c>
      <c r="I63" s="759"/>
      <c r="J63" s="625">
        <f>SUM(J62:L62)</f>
        <v>0</v>
      </c>
      <c r="K63" s="626"/>
      <c r="L63" s="627"/>
      <c r="M63" s="226"/>
      <c r="N63" s="227">
        <v>0</v>
      </c>
      <c r="O63" s="227">
        <v>0</v>
      </c>
      <c r="P63" s="227">
        <v>0</v>
      </c>
      <c r="Q63" s="228"/>
    </row>
    <row r="64" spans="1:18" s="169" customFormat="1" ht="21" customHeight="1" thickTop="1">
      <c r="A64" s="91" t="s">
        <v>71</v>
      </c>
      <c r="B64" s="170"/>
      <c r="C64" s="83"/>
      <c r="D64" s="563"/>
      <c r="E64" s="253">
        <v>0</v>
      </c>
      <c r="F64" s="717">
        <v>0</v>
      </c>
      <c r="G64" s="234">
        <f>$E64</f>
        <v>0</v>
      </c>
      <c r="H64" s="172"/>
      <c r="I64" s="184">
        <f>IF($F64=1,$G64,0)</f>
        <v>0</v>
      </c>
      <c r="J64" s="184">
        <f>IF($F64=1,$G64,0)</f>
        <v>0</v>
      </c>
      <c r="K64" s="184">
        <f>IF($F64=2,$G64,0)</f>
        <v>0</v>
      </c>
      <c r="L64" s="214">
        <f>IF($F64=3,$G64,0)</f>
        <v>0</v>
      </c>
      <c r="M64" s="217"/>
      <c r="N64" s="183">
        <f>IF($F64=4,$G64,0)</f>
        <v>0</v>
      </c>
      <c r="O64" s="183">
        <f>IF($F64=5,$G64,0)</f>
        <v>0</v>
      </c>
      <c r="P64" s="183">
        <f>IF($F64=6,$G64,0)</f>
        <v>0</v>
      </c>
      <c r="Q64" s="183"/>
      <c r="R64" s="6"/>
    </row>
    <row r="65" spans="1:18" s="3" customFormat="1" ht="26.25" customHeight="1">
      <c r="A65" s="91" t="s">
        <v>71</v>
      </c>
      <c r="B65" s="170"/>
      <c r="C65" s="222"/>
      <c r="D65" s="560"/>
      <c r="E65" s="538">
        <v>0</v>
      </c>
      <c r="F65" s="717">
        <v>0</v>
      </c>
      <c r="G65" s="234">
        <f>$E65</f>
        <v>0</v>
      </c>
      <c r="H65" s="241"/>
      <c r="I65" s="184">
        <f>IF($F65=1,$G65,0)</f>
        <v>0</v>
      </c>
      <c r="J65" s="184">
        <f>IF($F65=1,$G65,0)</f>
        <v>0</v>
      </c>
      <c r="K65" s="184">
        <f>IF($F65=2,$G65,0)</f>
        <v>0</v>
      </c>
      <c r="L65" s="214">
        <f>IF($F65=3,$G65,0)</f>
        <v>0</v>
      </c>
      <c r="M65" s="539"/>
      <c r="N65" s="183">
        <f t="shared" ref="N65:N68" si="58">IF($F65=4,$G65,0)</f>
        <v>0</v>
      </c>
      <c r="O65" s="183">
        <f t="shared" ref="O65:O68" si="59">IF($F65=5,$G65,0)</f>
        <v>0</v>
      </c>
      <c r="P65" s="183">
        <f t="shared" ref="P65:P68" si="60">IF($F65=6,$G65,0)</f>
        <v>0</v>
      </c>
      <c r="Q65" s="540"/>
    </row>
    <row r="66" spans="1:18" s="169" customFormat="1" ht="26.25" customHeight="1">
      <c r="A66" s="91" t="s">
        <v>71</v>
      </c>
      <c r="B66" s="170"/>
      <c r="C66" s="83"/>
      <c r="D66" s="236"/>
      <c r="E66" s="253">
        <v>0</v>
      </c>
      <c r="F66" s="717">
        <v>0</v>
      </c>
      <c r="G66" s="234">
        <f>$E66</f>
        <v>0</v>
      </c>
      <c r="H66" s="172"/>
      <c r="I66" s="184">
        <f>IF($F66=1,$G66,0)</f>
        <v>0</v>
      </c>
      <c r="J66" s="184">
        <f>IF($F66=1,$G66,0)</f>
        <v>0</v>
      </c>
      <c r="K66" s="184">
        <f>IF($F66=2,$G66,0)</f>
        <v>0</v>
      </c>
      <c r="L66" s="214">
        <f>IF($F66=3,$G66,0)</f>
        <v>0</v>
      </c>
      <c r="M66" s="217"/>
      <c r="N66" s="183">
        <f t="shared" si="58"/>
        <v>0</v>
      </c>
      <c r="O66" s="183">
        <f t="shared" si="59"/>
        <v>0</v>
      </c>
      <c r="P66" s="183">
        <f t="shared" si="60"/>
        <v>0</v>
      </c>
      <c r="Q66" s="183"/>
      <c r="R66" s="6"/>
    </row>
    <row r="67" spans="1:18" s="169" customFormat="1" ht="26.25" customHeight="1">
      <c r="A67" s="91" t="s">
        <v>71</v>
      </c>
      <c r="B67" s="170"/>
      <c r="C67" s="222"/>
      <c r="D67" s="212"/>
      <c r="E67" s="243">
        <v>0</v>
      </c>
      <c r="F67" s="247">
        <v>0</v>
      </c>
      <c r="G67" s="204">
        <f t="shared" ref="G67" si="61">$E67</f>
        <v>0</v>
      </c>
      <c r="H67" s="172"/>
      <c r="I67" s="184">
        <f t="shared" ref="I67:J67" si="62">IF($F67=1,$G67,0)</f>
        <v>0</v>
      </c>
      <c r="J67" s="184">
        <f t="shared" si="62"/>
        <v>0</v>
      </c>
      <c r="K67" s="214">
        <f t="shared" ref="K67" si="63">IF($F67=2,$G67,0)</f>
        <v>0</v>
      </c>
      <c r="L67" s="184">
        <f t="shared" ref="L67" si="64">IF($F67=3,$G67,0)</f>
        <v>0</v>
      </c>
      <c r="M67" s="233"/>
      <c r="N67" s="183">
        <f t="shared" si="58"/>
        <v>0</v>
      </c>
      <c r="O67" s="183">
        <f t="shared" si="59"/>
        <v>0</v>
      </c>
      <c r="P67" s="183">
        <f t="shared" si="60"/>
        <v>0</v>
      </c>
      <c r="Q67" s="167"/>
      <c r="R67" s="6"/>
    </row>
    <row r="68" spans="1:18" s="169" customFormat="1" ht="26.25" customHeight="1">
      <c r="A68" s="91" t="s">
        <v>71</v>
      </c>
      <c r="B68" s="170"/>
      <c r="C68" s="83"/>
      <c r="D68" s="236"/>
      <c r="E68" s="244">
        <v>0</v>
      </c>
      <c r="F68" s="714">
        <v>0</v>
      </c>
      <c r="G68" s="204">
        <f>$E68</f>
        <v>0</v>
      </c>
      <c r="H68" s="237"/>
      <c r="I68" s="184">
        <f>IF($F68=1,$G68,0)</f>
        <v>0</v>
      </c>
      <c r="J68" s="184">
        <f>IF($F68=1,$G68,0)</f>
        <v>0</v>
      </c>
      <c r="K68" s="184">
        <f>IF($F68=2,$G68,0)</f>
        <v>0</v>
      </c>
      <c r="L68" s="214">
        <f>IF($F68=3,$G68,0)</f>
        <v>0</v>
      </c>
      <c r="M68" s="233"/>
      <c r="N68" s="183">
        <f t="shared" si="58"/>
        <v>0</v>
      </c>
      <c r="O68" s="183">
        <f t="shared" si="59"/>
        <v>0</v>
      </c>
      <c r="P68" s="183">
        <f t="shared" si="60"/>
        <v>0</v>
      </c>
      <c r="Q68" s="183"/>
    </row>
    <row r="69" spans="1:18" s="169" customFormat="1" ht="27.75" customHeight="1" thickBot="1">
      <c r="A69" s="80" t="s">
        <v>71</v>
      </c>
      <c r="B69" s="81">
        <v>31</v>
      </c>
      <c r="C69" s="245" t="s">
        <v>72</v>
      </c>
      <c r="D69" s="561" t="s">
        <v>6</v>
      </c>
      <c r="E69" s="557" t="s">
        <v>6</v>
      </c>
      <c r="F69" s="718">
        <v>0</v>
      </c>
      <c r="G69" s="238">
        <f>SUM(G64,G66:G68)</f>
        <v>0</v>
      </c>
      <c r="H69" s="207"/>
      <c r="I69" s="186">
        <f>SUM(I34,I59)</f>
        <v>0</v>
      </c>
      <c r="J69" s="186">
        <f>SUM(J34,J59)</f>
        <v>0</v>
      </c>
      <c r="K69" s="186">
        <f>SUM(K67)</f>
        <v>0</v>
      </c>
      <c r="L69" s="186">
        <f>SUM(L64,L66,L68:L68)</f>
        <v>0</v>
      </c>
      <c r="M69" s="221"/>
      <c r="N69" s="189">
        <f t="shared" ref="N69:P69" si="65">SUM(N56:N68)</f>
        <v>0</v>
      </c>
      <c r="O69" s="189">
        <f t="shared" si="65"/>
        <v>0</v>
      </c>
      <c r="P69" s="189">
        <f t="shared" si="65"/>
        <v>0</v>
      </c>
      <c r="Q69" s="188"/>
      <c r="R69" s="208"/>
    </row>
    <row r="70" spans="1:18" s="192" customFormat="1" ht="27.75" customHeight="1" thickBot="1">
      <c r="A70" s="637" t="s">
        <v>73</v>
      </c>
      <c r="B70" s="638"/>
      <c r="C70" s="639"/>
      <c r="D70" s="209" t="s">
        <v>5</v>
      </c>
      <c r="E70" s="564" t="s">
        <v>13</v>
      </c>
      <c r="F70" s="716" t="e">
        <f>SUM(G70)/K8</f>
        <v>#REF!</v>
      </c>
      <c r="G70" s="240" t="e">
        <f>G63+G69</f>
        <v>#REF!</v>
      </c>
      <c r="H70" s="246">
        <f>SUM(H69:H69)</f>
        <v>0</v>
      </c>
      <c r="I70" s="760"/>
      <c r="J70" s="625">
        <f>SUM(J69:L69)</f>
        <v>0</v>
      </c>
      <c r="K70" s="626"/>
      <c r="L70" s="627"/>
      <c r="M70" s="226"/>
      <c r="N70" s="227">
        <v>0</v>
      </c>
      <c r="O70" s="227">
        <v>0</v>
      </c>
      <c r="P70" s="227">
        <v>0</v>
      </c>
      <c r="Q70" s="228"/>
    </row>
    <row r="71" spans="1:18" s="3" customFormat="1" ht="27.75" customHeight="1" thickTop="1">
      <c r="A71" s="159" t="s">
        <v>70</v>
      </c>
      <c r="B71" s="160"/>
      <c r="C71" s="83"/>
      <c r="D71" s="560"/>
      <c r="E71" s="193">
        <v>0</v>
      </c>
      <c r="F71" s="247">
        <v>0</v>
      </c>
      <c r="G71" s="248">
        <f>$E71</f>
        <v>0</v>
      </c>
      <c r="H71" s="241"/>
      <c r="I71" s="195">
        <f t="shared" ref="I71:J77" si="66">IF($F71=1,$G71,0)</f>
        <v>0</v>
      </c>
      <c r="J71" s="195">
        <f t="shared" si="66"/>
        <v>0</v>
      </c>
      <c r="K71" s="195">
        <f t="shared" ref="K71:K77" si="67">IF($F71=2,$G71,0)</f>
        <v>0</v>
      </c>
      <c r="L71" s="219">
        <f t="shared" ref="L71:L77" si="68">IF($F71=3,$G71,0)</f>
        <v>0</v>
      </c>
      <c r="M71" s="233"/>
      <c r="N71" s="197">
        <f t="shared" ref="N71:N77" si="69">IF($F71=4,$G71,0)</f>
        <v>0</v>
      </c>
      <c r="O71" s="197">
        <f t="shared" ref="O71:O77" si="70">IF($F71=5,$G71,0)</f>
        <v>0</v>
      </c>
      <c r="P71" s="197">
        <f t="shared" ref="P71:P77" si="71">IF($F71=6,$G71,0)</f>
        <v>0</v>
      </c>
      <c r="Q71" s="242"/>
    </row>
    <row r="72" spans="1:18" s="169" customFormat="1" ht="25.5" customHeight="1">
      <c r="A72" s="159" t="s">
        <v>70</v>
      </c>
      <c r="B72" s="281"/>
      <c r="C72" s="83"/>
      <c r="D72" s="566"/>
      <c r="E72" s="250">
        <v>0</v>
      </c>
      <c r="F72" s="719">
        <v>0</v>
      </c>
      <c r="G72" s="251">
        <f>$E72</f>
        <v>0</v>
      </c>
      <c r="H72" s="249"/>
      <c r="I72" s="195">
        <f t="shared" si="66"/>
        <v>0</v>
      </c>
      <c r="J72" s="195">
        <f t="shared" si="66"/>
        <v>0</v>
      </c>
      <c r="K72" s="195">
        <f t="shared" si="67"/>
        <v>0</v>
      </c>
      <c r="L72" s="219">
        <f t="shared" si="68"/>
        <v>0</v>
      </c>
      <c r="M72" s="252"/>
      <c r="N72" s="215">
        <f t="shared" si="69"/>
        <v>0</v>
      </c>
      <c r="O72" s="215">
        <f t="shared" si="70"/>
        <v>0</v>
      </c>
      <c r="P72" s="215">
        <f t="shared" si="71"/>
        <v>0</v>
      </c>
      <c r="Q72" s="215"/>
    </row>
    <row r="73" spans="1:18" s="2" customFormat="1" ht="25.5" customHeight="1">
      <c r="A73" s="159" t="s">
        <v>70</v>
      </c>
      <c r="B73" s="160"/>
      <c r="C73" s="83"/>
      <c r="D73" s="560"/>
      <c r="E73" s="253">
        <v>0</v>
      </c>
      <c r="F73" s="247">
        <v>0</v>
      </c>
      <c r="G73" s="254">
        <f>$E73</f>
        <v>0</v>
      </c>
      <c r="H73" s="199"/>
      <c r="I73" s="214">
        <f t="shared" si="66"/>
        <v>0</v>
      </c>
      <c r="J73" s="214">
        <f t="shared" si="66"/>
        <v>0</v>
      </c>
      <c r="K73" s="184">
        <f t="shared" si="67"/>
        <v>0</v>
      </c>
      <c r="L73" s="184">
        <f t="shared" si="68"/>
        <v>0</v>
      </c>
      <c r="M73" s="233"/>
      <c r="N73" s="196">
        <f t="shared" si="69"/>
        <v>0</v>
      </c>
      <c r="O73" s="196">
        <f t="shared" si="70"/>
        <v>0</v>
      </c>
      <c r="P73" s="196">
        <f t="shared" si="71"/>
        <v>0</v>
      </c>
      <c r="Q73" s="185"/>
      <c r="R73" s="3"/>
    </row>
    <row r="74" spans="1:18" s="2" customFormat="1" ht="25.5" customHeight="1">
      <c r="A74" s="159" t="s">
        <v>70</v>
      </c>
      <c r="B74" s="160"/>
      <c r="C74" s="222"/>
      <c r="D74" s="560"/>
      <c r="E74" s="253">
        <v>0</v>
      </c>
      <c r="F74" s="247">
        <v>0</v>
      </c>
      <c r="G74" s="254">
        <f>$E74</f>
        <v>0</v>
      </c>
      <c r="H74" s="199"/>
      <c r="I74" s="184">
        <f t="shared" si="66"/>
        <v>0</v>
      </c>
      <c r="J74" s="184">
        <f t="shared" si="66"/>
        <v>0</v>
      </c>
      <c r="K74" s="214">
        <f t="shared" si="67"/>
        <v>0</v>
      </c>
      <c r="L74" s="184">
        <f t="shared" si="68"/>
        <v>0</v>
      </c>
      <c r="M74" s="233"/>
      <c r="N74" s="196">
        <f t="shared" si="69"/>
        <v>0</v>
      </c>
      <c r="O74" s="196">
        <f t="shared" si="70"/>
        <v>0</v>
      </c>
      <c r="P74" s="196">
        <f t="shared" si="71"/>
        <v>0</v>
      </c>
      <c r="Q74" s="185"/>
      <c r="R74" s="3"/>
    </row>
    <row r="75" spans="1:18" s="2" customFormat="1" ht="25.5" customHeight="1">
      <c r="A75" s="159" t="s">
        <v>70</v>
      </c>
      <c r="B75" s="160"/>
      <c r="C75" s="83"/>
      <c r="D75" s="560"/>
      <c r="E75" s="193">
        <v>0</v>
      </c>
      <c r="F75" s="247">
        <v>0</v>
      </c>
      <c r="G75" s="254">
        <f>E75</f>
        <v>0</v>
      </c>
      <c r="H75" s="199"/>
      <c r="I75" s="214">
        <f t="shared" si="66"/>
        <v>0</v>
      </c>
      <c r="J75" s="214">
        <f t="shared" si="66"/>
        <v>0</v>
      </c>
      <c r="K75" s="184">
        <f t="shared" si="67"/>
        <v>0</v>
      </c>
      <c r="L75" s="184">
        <f t="shared" si="68"/>
        <v>0</v>
      </c>
      <c r="M75" s="233"/>
      <c r="N75" s="196">
        <f t="shared" si="69"/>
        <v>0</v>
      </c>
      <c r="O75" s="196">
        <f t="shared" si="70"/>
        <v>0</v>
      </c>
      <c r="P75" s="196">
        <f t="shared" si="71"/>
        <v>0</v>
      </c>
      <c r="Q75" s="185"/>
      <c r="R75" s="3"/>
    </row>
    <row r="76" spans="1:18" s="169" customFormat="1" ht="25.5" customHeight="1">
      <c r="A76" s="159" t="s">
        <v>70</v>
      </c>
      <c r="B76" s="160"/>
      <c r="C76" s="83"/>
      <c r="D76" s="560"/>
      <c r="E76" s="243">
        <v>0</v>
      </c>
      <c r="F76" s="247">
        <v>0</v>
      </c>
      <c r="G76" s="254">
        <f>$E76</f>
        <v>0</v>
      </c>
      <c r="H76" s="172"/>
      <c r="I76" s="214">
        <f t="shared" si="66"/>
        <v>0</v>
      </c>
      <c r="J76" s="214">
        <f t="shared" si="66"/>
        <v>0</v>
      </c>
      <c r="K76" s="184">
        <f t="shared" si="67"/>
        <v>0</v>
      </c>
      <c r="L76" s="184">
        <f t="shared" si="68"/>
        <v>0</v>
      </c>
      <c r="M76" s="233"/>
      <c r="N76" s="196">
        <f t="shared" si="69"/>
        <v>0</v>
      </c>
      <c r="O76" s="196">
        <f t="shared" si="70"/>
        <v>0</v>
      </c>
      <c r="P76" s="196">
        <f t="shared" si="71"/>
        <v>0</v>
      </c>
      <c r="Q76" s="185"/>
      <c r="R76" s="6"/>
    </row>
    <row r="77" spans="1:18" s="169" customFormat="1" ht="25.5" customHeight="1">
      <c r="A77" s="159" t="s">
        <v>70</v>
      </c>
      <c r="B77" s="160"/>
      <c r="C77" s="83"/>
      <c r="D77" s="560"/>
      <c r="E77" s="243">
        <v>0</v>
      </c>
      <c r="F77" s="247">
        <v>0</v>
      </c>
      <c r="G77" s="254">
        <f>$E77</f>
        <v>0</v>
      </c>
      <c r="H77" s="172"/>
      <c r="I77" s="214">
        <f t="shared" si="66"/>
        <v>0</v>
      </c>
      <c r="J77" s="214">
        <f t="shared" si="66"/>
        <v>0</v>
      </c>
      <c r="K77" s="184">
        <f t="shared" si="67"/>
        <v>0</v>
      </c>
      <c r="L77" s="214">
        <f t="shared" si="68"/>
        <v>0</v>
      </c>
      <c r="M77" s="233"/>
      <c r="N77" s="196">
        <f t="shared" si="69"/>
        <v>0</v>
      </c>
      <c r="O77" s="196">
        <f t="shared" si="70"/>
        <v>0</v>
      </c>
      <c r="P77" s="196">
        <f t="shared" si="71"/>
        <v>0</v>
      </c>
      <c r="Q77" s="197"/>
      <c r="R77" s="6"/>
    </row>
    <row r="78" spans="1:18" s="271" customFormat="1" ht="25.5" customHeight="1" thickBot="1">
      <c r="A78" s="262" t="s">
        <v>58</v>
      </c>
      <c r="B78" s="263">
        <v>31</v>
      </c>
      <c r="C78" s="272" t="s">
        <v>59</v>
      </c>
      <c r="D78" s="561" t="s">
        <v>6</v>
      </c>
      <c r="E78" s="557" t="s">
        <v>6</v>
      </c>
      <c r="F78" s="720">
        <v>0</v>
      </c>
      <c r="G78" s="238">
        <f>SUM(G71:G77)</f>
        <v>0</v>
      </c>
      <c r="H78" s="265"/>
      <c r="I78" s="273">
        <f>SUM(I71:I77)</f>
        <v>0</v>
      </c>
      <c r="J78" s="273">
        <f>SUM(J71:J77)</f>
        <v>0</v>
      </c>
      <c r="K78" s="273">
        <f>SUM(K71:K77)</f>
        <v>0</v>
      </c>
      <c r="L78" s="273">
        <f>SUM(L71:L77)</f>
        <v>0</v>
      </c>
      <c r="M78" s="274"/>
      <c r="N78" s="268">
        <f t="shared" ref="N78:P78" si="72">SUM(N67:N73)</f>
        <v>0</v>
      </c>
      <c r="O78" s="268">
        <f t="shared" si="72"/>
        <v>0</v>
      </c>
      <c r="P78" s="268">
        <f t="shared" si="72"/>
        <v>0</v>
      </c>
      <c r="Q78" s="269"/>
      <c r="R78" s="270"/>
    </row>
    <row r="79" spans="1:18" s="280" customFormat="1" ht="25.5" customHeight="1" thickTop="1" thickBot="1">
      <c r="A79" s="640" t="s">
        <v>60</v>
      </c>
      <c r="B79" s="641"/>
      <c r="C79" s="642"/>
      <c r="D79" s="275" t="s">
        <v>5</v>
      </c>
      <c r="E79" s="565" t="s">
        <v>13</v>
      </c>
      <c r="F79" s="721">
        <f>3/100</f>
        <v>0.03</v>
      </c>
      <c r="G79" s="277" t="e">
        <f>G70+G78</f>
        <v>#REF!</v>
      </c>
      <c r="H79" s="276">
        <f ca="1">SUM($H26:$H79)</f>
        <v>0</v>
      </c>
      <c r="I79" s="761"/>
      <c r="J79" s="643">
        <f>SUM(J78:L78)</f>
        <v>0</v>
      </c>
      <c r="K79" s="644"/>
      <c r="L79" s="645"/>
      <c r="M79" s="226"/>
      <c r="N79" s="278">
        <v>0</v>
      </c>
      <c r="O79" s="278">
        <v>0</v>
      </c>
      <c r="P79" s="278">
        <v>0</v>
      </c>
      <c r="Q79" s="279"/>
    </row>
    <row r="80" spans="1:18" s="2" customFormat="1" ht="25.5" customHeight="1" thickTop="1">
      <c r="A80" s="91"/>
      <c r="B80" s="170"/>
      <c r="C80" s="171"/>
      <c r="D80" s="236"/>
      <c r="E80" s="253">
        <v>0</v>
      </c>
      <c r="F80" s="255">
        <v>0</v>
      </c>
      <c r="G80" s="213">
        <f>$E80</f>
        <v>0</v>
      </c>
      <c r="H80" s="199"/>
      <c r="I80" s="184">
        <f>IF($F80=1,$G80,0)</f>
        <v>0</v>
      </c>
      <c r="J80" s="184">
        <f>IF($F80=1,$G80,0)</f>
        <v>0</v>
      </c>
      <c r="K80" s="214">
        <f>IF($F80=2,$G80,0)</f>
        <v>0</v>
      </c>
      <c r="L80" s="184">
        <f>IF($F80=3,$G80,0)</f>
        <v>0</v>
      </c>
      <c r="M80" s="233"/>
      <c r="N80" s="196">
        <f>IF($F80=4,$G80,0)</f>
        <v>0</v>
      </c>
      <c r="O80" s="196">
        <f>IF($F80=5,$G80,0)</f>
        <v>0</v>
      </c>
      <c r="P80" s="196">
        <f>IF($F80=6,$G80,0)</f>
        <v>0</v>
      </c>
      <c r="Q80" s="196"/>
      <c r="R80" s="3"/>
    </row>
    <row r="81" spans="1:18" s="2" customFormat="1" ht="25.5" customHeight="1">
      <c r="A81" s="85"/>
      <c r="B81" s="86"/>
      <c r="C81" s="194"/>
      <c r="D81" s="212"/>
      <c r="E81" s="434">
        <v>0</v>
      </c>
      <c r="F81" s="256">
        <v>0</v>
      </c>
      <c r="G81" s="254">
        <f>$E81</f>
        <v>0</v>
      </c>
      <c r="H81" s="199"/>
      <c r="I81" s="184">
        <f>IF($F81=1,$G81,0)</f>
        <v>0</v>
      </c>
      <c r="J81" s="184">
        <f>IF($F81=1,$G81,0)</f>
        <v>0</v>
      </c>
      <c r="K81" s="214">
        <f>IF($F81=2,$G81,0)</f>
        <v>0</v>
      </c>
      <c r="L81" s="184">
        <f>IF($F81=3,$G81,0)</f>
        <v>0</v>
      </c>
      <c r="M81" s="233"/>
      <c r="N81" s="196">
        <f>IF($F81=4,$G81,0)</f>
        <v>0</v>
      </c>
      <c r="O81" s="196">
        <f>IF($F81=5,$G81,0)</f>
        <v>0</v>
      </c>
      <c r="P81" s="196">
        <f>IF($F81=6,$G81,0)</f>
        <v>0</v>
      </c>
      <c r="Q81" s="197"/>
      <c r="R81" s="3"/>
    </row>
    <row r="82" spans="1:18" s="2" customFormat="1" ht="25.5" customHeight="1">
      <c r="A82" s="91"/>
      <c r="B82" s="170"/>
      <c r="C82" s="83"/>
      <c r="D82" s="236"/>
      <c r="E82" s="253">
        <v>0</v>
      </c>
      <c r="F82" s="255">
        <v>0</v>
      </c>
      <c r="G82" s="213">
        <f>$E82</f>
        <v>0</v>
      </c>
      <c r="H82" s="199"/>
      <c r="I82" s="184">
        <f>IF($F82=1,$G82,0)</f>
        <v>0</v>
      </c>
      <c r="J82" s="184">
        <f>IF($F82=1,$G82,0)</f>
        <v>0</v>
      </c>
      <c r="K82" s="184">
        <f>IF($F82=2,$G82,0)</f>
        <v>0</v>
      </c>
      <c r="L82" s="214">
        <f>IF($F82=3,$G82,0)</f>
        <v>0</v>
      </c>
      <c r="M82" s="233"/>
      <c r="N82" s="196">
        <f>IF($F82=4,$G82,0)</f>
        <v>0</v>
      </c>
      <c r="O82" s="196">
        <f>IF($F82=5,$G82,0)</f>
        <v>0</v>
      </c>
      <c r="P82" s="196">
        <f>IF($F82=6,$G82,0)</f>
        <v>0</v>
      </c>
      <c r="Q82" s="196"/>
      <c r="R82" s="3"/>
    </row>
    <row r="83" spans="1:18" s="2" customFormat="1" ht="25.5" customHeight="1">
      <c r="A83" s="91"/>
      <c r="B83" s="170"/>
      <c r="C83" s="222"/>
      <c r="D83" s="560"/>
      <c r="E83" s="253">
        <v>0</v>
      </c>
      <c r="F83" s="247">
        <v>0</v>
      </c>
      <c r="G83" s="254">
        <f>$E83</f>
        <v>0</v>
      </c>
      <c r="H83" s="199"/>
      <c r="I83" s="184">
        <f>IF($F83=1,$G83,0)</f>
        <v>0</v>
      </c>
      <c r="J83" s="184">
        <f>IF($F83=1,$G83,0)</f>
        <v>0</v>
      </c>
      <c r="K83" s="214">
        <f>IF($F83=2,$G83,0)</f>
        <v>0</v>
      </c>
      <c r="L83" s="184">
        <f>IF($F83=3,$G83,0)</f>
        <v>0</v>
      </c>
      <c r="M83" s="233"/>
      <c r="N83" s="196">
        <f>IF($F83=4,$G83,0)</f>
        <v>0</v>
      </c>
      <c r="O83" s="196">
        <f>IF($F83=5,$G83,0)</f>
        <v>0</v>
      </c>
      <c r="P83" s="196">
        <f>IF($F83=6,$G83,0)</f>
        <v>0</v>
      </c>
      <c r="Q83" s="197"/>
      <c r="R83" s="3"/>
    </row>
    <row r="84" spans="1:18" s="169" customFormat="1" ht="20.25" customHeight="1" thickBot="1">
      <c r="A84" s="80" t="s">
        <v>69</v>
      </c>
      <c r="B84" s="81">
        <v>30</v>
      </c>
      <c r="C84" s="220" t="s">
        <v>68</v>
      </c>
      <c r="D84" s="561" t="s">
        <v>6</v>
      </c>
      <c r="E84" s="557" t="s">
        <v>6</v>
      </c>
      <c r="F84" s="718">
        <v>0</v>
      </c>
      <c r="G84" s="238">
        <f>SUM(G80:G83)</f>
        <v>0</v>
      </c>
      <c r="H84" s="207"/>
      <c r="I84" s="186">
        <f>SUM(I80:I83)</f>
        <v>0</v>
      </c>
      <c r="J84" s="186">
        <f>SUM(J80:J83)</f>
        <v>0</v>
      </c>
      <c r="K84" s="186">
        <f>SUM(K80:K83)</f>
        <v>0</v>
      </c>
      <c r="L84" s="186">
        <f>SUM(L82)</f>
        <v>0</v>
      </c>
      <c r="M84" s="187"/>
      <c r="N84" s="189">
        <f>SUM(N80:N83)</f>
        <v>0</v>
      </c>
      <c r="O84" s="189">
        <f t="shared" ref="O84:P84" si="73">SUM(O80:O83)</f>
        <v>0</v>
      </c>
      <c r="P84" s="189">
        <f t="shared" si="73"/>
        <v>0</v>
      </c>
      <c r="Q84" s="188"/>
      <c r="R84" s="208"/>
    </row>
    <row r="85" spans="1:18" s="192" customFormat="1" ht="20.25" customHeight="1" thickBot="1">
      <c r="A85" s="202"/>
      <c r="B85" s="203"/>
      <c r="C85" s="190" t="s">
        <v>67</v>
      </c>
      <c r="D85" s="209" t="s">
        <v>5</v>
      </c>
      <c r="E85" s="564" t="s">
        <v>13</v>
      </c>
      <c r="F85" s="716"/>
      <c r="G85" s="240" t="e">
        <f>G79+G84</f>
        <v>#REF!</v>
      </c>
      <c r="H85" s="210">
        <f ca="1">SUM($H55:$H89)</f>
        <v>0</v>
      </c>
      <c r="I85" s="759"/>
      <c r="J85" s="625">
        <f>SUM(J84:L84)</f>
        <v>0</v>
      </c>
      <c r="K85" s="626"/>
      <c r="L85" s="627"/>
      <c r="M85" s="226"/>
      <c r="N85" s="227">
        <v>0</v>
      </c>
      <c r="O85" s="227">
        <v>0</v>
      </c>
      <c r="P85" s="227">
        <v>0</v>
      </c>
      <c r="Q85" s="228"/>
    </row>
    <row r="86" spans="1:18" ht="19.5" customHeight="1" thickTop="1"/>
    <row r="87" spans="1:18" ht="33.75" customHeight="1"/>
    <row r="88" spans="1:18" ht="63.75" customHeight="1"/>
    <row r="89" spans="1:18" ht="38.25" customHeight="1"/>
    <row r="90" spans="1:18" ht="30.75" customHeight="1"/>
    <row r="91" spans="1:18" ht="32.25" customHeight="1"/>
    <row r="92" spans="1:18" ht="39" customHeight="1"/>
    <row r="93" spans="1:18" ht="42.75" customHeight="1"/>
    <row r="94" spans="1:18" ht="31.5" customHeight="1"/>
    <row r="95" spans="1:18" ht="55.5" customHeight="1"/>
    <row r="96" spans="1:18" ht="18" customHeight="1">
      <c r="A96" s="6"/>
      <c r="B96" s="6"/>
      <c r="C96" s="6"/>
      <c r="D96" s="6"/>
      <c r="E96" s="6"/>
      <c r="F96" s="3"/>
      <c r="G96" s="6"/>
      <c r="I96" s="6"/>
      <c r="J96" s="6"/>
      <c r="K96" s="6"/>
      <c r="L96" s="6"/>
      <c r="M96" s="6"/>
    </row>
    <row r="97" spans="1:13" ht="18" customHeight="1">
      <c r="A97" s="6"/>
      <c r="B97" s="6"/>
      <c r="C97" s="6"/>
      <c r="D97" s="6"/>
      <c r="E97" s="6"/>
      <c r="F97" s="3"/>
      <c r="G97" s="6"/>
      <c r="I97" s="6"/>
      <c r="J97" s="6"/>
      <c r="K97" s="6"/>
      <c r="L97" s="6"/>
      <c r="M97" s="6"/>
    </row>
    <row r="98" spans="1:13" ht="18" customHeight="1">
      <c r="A98" s="6"/>
      <c r="B98" s="6"/>
      <c r="C98" s="6"/>
      <c r="D98" s="6"/>
      <c r="E98" s="6"/>
      <c r="F98" s="3"/>
      <c r="G98" s="6"/>
      <c r="I98" s="6"/>
      <c r="J98" s="6"/>
      <c r="K98" s="6"/>
      <c r="L98" s="6"/>
      <c r="M98" s="6"/>
    </row>
    <row r="99" spans="1:13" ht="18" customHeight="1">
      <c r="A99" s="6"/>
      <c r="B99" s="6"/>
      <c r="C99" s="6"/>
      <c r="D99" s="6"/>
      <c r="E99" s="6"/>
      <c r="F99" s="3"/>
      <c r="G99" s="6"/>
      <c r="I99" s="6"/>
      <c r="J99" s="6"/>
      <c r="K99" s="6"/>
      <c r="L99" s="6"/>
      <c r="M99" s="6"/>
    </row>
    <row r="100" spans="1:13" ht="18" customHeight="1">
      <c r="A100" s="6"/>
      <c r="B100" s="6"/>
      <c r="C100" s="6"/>
      <c r="D100" s="6"/>
      <c r="E100" s="6"/>
      <c r="F100" s="3"/>
      <c r="G100" s="6"/>
      <c r="I100" s="6"/>
      <c r="J100" s="6"/>
      <c r="K100" s="6"/>
      <c r="L100" s="6"/>
      <c r="M100" s="6"/>
    </row>
    <row r="101" spans="1:13" ht="18" customHeight="1">
      <c r="A101" s="6"/>
      <c r="B101" s="6"/>
      <c r="C101" s="6"/>
      <c r="D101" s="6"/>
      <c r="E101" s="6"/>
      <c r="F101" s="3"/>
      <c r="G101" s="6"/>
      <c r="I101" s="6"/>
      <c r="J101" s="6"/>
      <c r="K101" s="6"/>
      <c r="L101" s="6"/>
      <c r="M101" s="6"/>
    </row>
    <row r="102" spans="1:13" ht="18" customHeight="1">
      <c r="A102" s="6"/>
      <c r="B102" s="6"/>
      <c r="C102" s="6"/>
      <c r="D102" s="6"/>
      <c r="E102" s="6"/>
      <c r="F102" s="3"/>
      <c r="G102" s="6"/>
      <c r="I102" s="6"/>
      <c r="J102" s="6"/>
      <c r="K102" s="6"/>
      <c r="L102" s="6"/>
      <c r="M102" s="6"/>
    </row>
    <row r="103" spans="1:13" ht="18" customHeight="1">
      <c r="A103" s="6"/>
      <c r="B103" s="6"/>
      <c r="C103" s="6"/>
      <c r="D103" s="6"/>
      <c r="E103" s="6"/>
      <c r="F103" s="3"/>
      <c r="G103" s="6"/>
      <c r="I103" s="6"/>
      <c r="J103" s="6"/>
      <c r="K103" s="6"/>
      <c r="L103" s="6"/>
      <c r="M103" s="6"/>
    </row>
    <row r="104" spans="1:13" ht="18" customHeight="1">
      <c r="A104" s="6"/>
      <c r="B104" s="6"/>
      <c r="C104" s="6"/>
      <c r="D104" s="6"/>
      <c r="E104" s="6"/>
      <c r="F104" s="3"/>
      <c r="G104" s="6"/>
      <c r="I104" s="6"/>
      <c r="J104" s="6"/>
      <c r="K104" s="6"/>
      <c r="L104" s="6"/>
      <c r="M104" s="6"/>
    </row>
    <row r="105" spans="1:13" ht="18" customHeight="1">
      <c r="A105" s="6"/>
      <c r="B105" s="6"/>
      <c r="C105" s="6"/>
      <c r="D105" s="6"/>
      <c r="E105" s="6"/>
      <c r="F105" s="3"/>
      <c r="G105" s="6"/>
      <c r="I105" s="6"/>
      <c r="J105" s="6"/>
      <c r="K105" s="6"/>
      <c r="L105" s="6"/>
      <c r="M105" s="6"/>
    </row>
    <row r="106" spans="1:13" ht="18" customHeight="1">
      <c r="A106" s="6"/>
      <c r="B106" s="6"/>
      <c r="C106" s="6"/>
      <c r="D106" s="6"/>
      <c r="E106" s="6"/>
      <c r="F106" s="3"/>
      <c r="G106" s="6"/>
      <c r="I106" s="6"/>
      <c r="J106" s="6"/>
      <c r="K106" s="6"/>
      <c r="L106" s="6"/>
      <c r="M106" s="6"/>
    </row>
    <row r="107" spans="1:13" ht="46.5" customHeight="1">
      <c r="A107" s="6"/>
      <c r="B107" s="6"/>
      <c r="C107" s="6"/>
      <c r="D107" s="6"/>
      <c r="E107" s="6"/>
      <c r="F107" s="3"/>
      <c r="G107" s="6"/>
      <c r="I107" s="6"/>
      <c r="J107" s="6"/>
      <c r="K107" s="6"/>
      <c r="L107" s="6"/>
      <c r="M107" s="6"/>
    </row>
    <row r="108" spans="1:13" ht="30" customHeight="1">
      <c r="A108" s="6"/>
      <c r="B108" s="6"/>
      <c r="C108" s="6"/>
      <c r="D108" s="6"/>
      <c r="E108" s="6"/>
      <c r="F108" s="3"/>
      <c r="G108" s="6"/>
      <c r="I108" s="6"/>
      <c r="J108" s="6"/>
      <c r="K108" s="6"/>
      <c r="L108" s="6"/>
      <c r="M108" s="6"/>
    </row>
    <row r="109" spans="1:13" ht="78" customHeight="1">
      <c r="A109" s="6"/>
      <c r="B109" s="6"/>
      <c r="C109" s="6"/>
      <c r="D109" s="6"/>
      <c r="E109" s="6"/>
      <c r="F109" s="3"/>
      <c r="G109" s="6"/>
      <c r="I109" s="6"/>
      <c r="J109" s="6"/>
      <c r="K109" s="6"/>
      <c r="L109" s="6"/>
      <c r="M109" s="6"/>
    </row>
    <row r="110" spans="1:13" ht="78" customHeight="1">
      <c r="A110" s="6"/>
      <c r="B110" s="6"/>
      <c r="C110" s="6"/>
      <c r="D110" s="6"/>
      <c r="E110" s="6"/>
      <c r="F110" s="3"/>
      <c r="G110" s="6"/>
      <c r="I110" s="6"/>
      <c r="J110" s="6"/>
      <c r="K110" s="6"/>
      <c r="L110" s="6"/>
      <c r="M110" s="6"/>
    </row>
    <row r="111" spans="1:13" ht="34.5" customHeight="1">
      <c r="A111" s="6"/>
      <c r="B111" s="6"/>
      <c r="C111" s="6"/>
      <c r="D111" s="6"/>
      <c r="E111" s="6"/>
      <c r="F111" s="3"/>
      <c r="G111" s="6"/>
      <c r="I111" s="6"/>
      <c r="J111" s="6"/>
      <c r="K111" s="6"/>
      <c r="L111" s="6"/>
      <c r="M111" s="6"/>
    </row>
    <row r="112" spans="1:13" ht="34.5" customHeight="1">
      <c r="A112" s="6"/>
      <c r="B112" s="6"/>
      <c r="C112" s="6"/>
      <c r="D112" s="6"/>
      <c r="E112" s="6"/>
      <c r="F112" s="3"/>
      <c r="G112" s="6"/>
      <c r="I112" s="6"/>
      <c r="J112" s="6"/>
      <c r="K112" s="6"/>
      <c r="L112" s="6"/>
      <c r="M112" s="6"/>
    </row>
    <row r="113" spans="1:13" ht="45.75" customHeight="1">
      <c r="A113" s="6"/>
      <c r="B113" s="6"/>
      <c r="C113" s="6"/>
      <c r="D113" s="6"/>
      <c r="E113" s="6"/>
      <c r="F113" s="3"/>
      <c r="G113" s="6"/>
      <c r="I113" s="6"/>
      <c r="J113" s="6"/>
      <c r="K113" s="6"/>
      <c r="L113" s="6"/>
      <c r="M113" s="6"/>
    </row>
    <row r="114" spans="1:13" ht="47.25" customHeight="1">
      <c r="A114" s="6"/>
      <c r="B114" s="6"/>
      <c r="C114" s="6"/>
      <c r="D114" s="6"/>
      <c r="E114" s="6"/>
      <c r="F114" s="3"/>
      <c r="G114" s="6"/>
      <c r="I114" s="6"/>
      <c r="J114" s="6"/>
      <c r="K114" s="6"/>
      <c r="L114" s="6"/>
      <c r="M114" s="6"/>
    </row>
    <row r="115" spans="1:13" ht="40.5" customHeight="1">
      <c r="A115" s="6"/>
      <c r="B115" s="6"/>
      <c r="C115" s="6"/>
      <c r="D115" s="6"/>
      <c r="E115" s="6"/>
      <c r="F115" s="3"/>
      <c r="G115" s="6"/>
      <c r="I115" s="6"/>
      <c r="J115" s="6"/>
      <c r="K115" s="6"/>
      <c r="L115" s="6"/>
      <c r="M115" s="6"/>
    </row>
    <row r="116" spans="1:13" ht="36" customHeight="1">
      <c r="A116" s="6"/>
      <c r="B116" s="6"/>
      <c r="C116" s="6"/>
      <c r="D116" s="6"/>
      <c r="E116" s="6"/>
      <c r="F116" s="3"/>
      <c r="G116" s="6"/>
      <c r="I116" s="6"/>
      <c r="J116" s="6"/>
      <c r="K116" s="6"/>
      <c r="L116" s="6"/>
      <c r="M116" s="6"/>
    </row>
    <row r="117" spans="1:13" ht="24">
      <c r="A117" s="6"/>
      <c r="B117" s="6"/>
      <c r="C117" s="6"/>
      <c r="D117" s="6"/>
      <c r="E117" s="6"/>
      <c r="F117" s="3"/>
      <c r="G117" s="6"/>
      <c r="I117" s="6"/>
      <c r="J117" s="6"/>
      <c r="K117" s="6"/>
      <c r="L117" s="6"/>
      <c r="M117" s="6"/>
    </row>
    <row r="118" spans="1:13" ht="37.5" customHeight="1">
      <c r="A118" s="6"/>
      <c r="B118" s="6"/>
      <c r="C118" s="6"/>
      <c r="D118" s="6"/>
      <c r="E118" s="6"/>
      <c r="F118" s="3"/>
      <c r="G118" s="6"/>
      <c r="I118" s="6"/>
      <c r="J118" s="6"/>
      <c r="K118" s="6"/>
      <c r="L118" s="6"/>
      <c r="M118" s="6"/>
    </row>
    <row r="119" spans="1:13" ht="24">
      <c r="A119" s="6"/>
      <c r="B119" s="6"/>
      <c r="C119" s="6"/>
      <c r="D119" s="6"/>
      <c r="E119" s="6"/>
      <c r="F119" s="3"/>
      <c r="G119" s="6"/>
      <c r="I119" s="6"/>
      <c r="J119" s="6"/>
      <c r="K119" s="6"/>
      <c r="L119" s="6"/>
      <c r="M119" s="6"/>
    </row>
    <row r="120" spans="1:13" ht="54" customHeight="1">
      <c r="A120" s="6"/>
      <c r="B120" s="6"/>
      <c r="C120" s="6"/>
      <c r="D120" s="6"/>
      <c r="E120" s="6"/>
      <c r="F120" s="3"/>
      <c r="G120" s="6"/>
      <c r="I120" s="6"/>
      <c r="J120" s="6"/>
      <c r="K120" s="6"/>
      <c r="L120" s="6"/>
      <c r="M120" s="6"/>
    </row>
    <row r="121" spans="1:13" ht="42" customHeight="1">
      <c r="A121" s="6"/>
      <c r="B121" s="6"/>
      <c r="C121" s="6"/>
      <c r="D121" s="6"/>
      <c r="E121" s="6"/>
      <c r="F121" s="3"/>
      <c r="G121" s="6"/>
      <c r="I121" s="6"/>
      <c r="J121" s="6"/>
      <c r="K121" s="6"/>
      <c r="L121" s="6"/>
      <c r="M121" s="6"/>
    </row>
    <row r="122" spans="1:13" ht="33.75" customHeight="1">
      <c r="A122" s="6"/>
      <c r="B122" s="6"/>
      <c r="C122" s="6"/>
      <c r="D122" s="6"/>
      <c r="E122" s="6"/>
      <c r="F122" s="3"/>
      <c r="G122" s="6"/>
      <c r="I122" s="6"/>
      <c r="J122" s="6"/>
      <c r="K122" s="6"/>
      <c r="L122" s="6"/>
      <c r="M122" s="6"/>
    </row>
    <row r="123" spans="1:13" ht="24">
      <c r="A123" s="6"/>
      <c r="B123" s="6"/>
      <c r="C123" s="6"/>
      <c r="D123" s="6"/>
      <c r="E123" s="6"/>
      <c r="F123" s="3"/>
      <c r="G123" s="6"/>
      <c r="I123" s="6"/>
      <c r="J123" s="6"/>
      <c r="K123" s="6"/>
      <c r="L123" s="6"/>
      <c r="M123" s="6"/>
    </row>
    <row r="124" spans="1:13" ht="35.25" customHeight="1">
      <c r="A124" s="6"/>
      <c r="B124" s="6"/>
      <c r="C124" s="6"/>
      <c r="D124" s="6"/>
      <c r="E124" s="6"/>
      <c r="F124" s="3"/>
      <c r="G124" s="6"/>
      <c r="I124" s="6"/>
      <c r="J124" s="6"/>
      <c r="K124" s="6"/>
      <c r="L124" s="6"/>
      <c r="M124" s="6"/>
    </row>
    <row r="125" spans="1:13" ht="21.75" customHeight="1">
      <c r="A125" s="6"/>
      <c r="B125" s="6"/>
      <c r="C125" s="6"/>
      <c r="D125" s="6"/>
      <c r="E125" s="6"/>
      <c r="F125" s="3"/>
      <c r="G125" s="6"/>
      <c r="I125" s="6"/>
      <c r="J125" s="6"/>
      <c r="K125" s="6"/>
      <c r="L125" s="6"/>
      <c r="M125" s="6"/>
    </row>
    <row r="126" spans="1:13" ht="39.75" customHeight="1">
      <c r="A126" s="6"/>
      <c r="B126" s="6"/>
      <c r="C126" s="6"/>
      <c r="D126" s="6"/>
      <c r="E126" s="6"/>
      <c r="F126" s="3"/>
      <c r="G126" s="6"/>
      <c r="I126" s="6"/>
      <c r="J126" s="6"/>
      <c r="K126" s="6"/>
      <c r="L126" s="6"/>
      <c r="M126" s="6"/>
    </row>
    <row r="127" spans="1:13" ht="20.25" customHeight="1">
      <c r="A127" s="6"/>
      <c r="B127" s="6"/>
      <c r="C127" s="6"/>
      <c r="D127" s="6"/>
      <c r="E127" s="6"/>
      <c r="F127" s="3"/>
      <c r="G127" s="6"/>
      <c r="I127" s="6"/>
      <c r="J127" s="6"/>
      <c r="K127" s="6"/>
      <c r="L127" s="6"/>
      <c r="M127" s="6"/>
    </row>
    <row r="128" spans="1:13" ht="20.25" customHeight="1">
      <c r="A128" s="6"/>
      <c r="B128" s="6"/>
      <c r="C128" s="6"/>
      <c r="D128" s="6"/>
      <c r="E128" s="6"/>
      <c r="F128" s="3"/>
      <c r="G128" s="6"/>
      <c r="I128" s="6"/>
      <c r="J128" s="6"/>
      <c r="K128" s="6"/>
      <c r="L128" s="6"/>
      <c r="M128" s="6"/>
    </row>
    <row r="129" spans="1:13" ht="20.25" customHeight="1">
      <c r="A129" s="6"/>
      <c r="B129" s="6"/>
      <c r="C129" s="6"/>
      <c r="D129" s="6"/>
      <c r="E129" s="6"/>
      <c r="F129" s="3"/>
      <c r="G129" s="6"/>
      <c r="I129" s="6"/>
      <c r="J129" s="6"/>
      <c r="K129" s="6"/>
      <c r="L129" s="6"/>
      <c r="M129" s="6"/>
    </row>
    <row r="130" spans="1:13" ht="20.25" customHeight="1">
      <c r="A130" s="6"/>
      <c r="B130" s="6"/>
      <c r="C130" s="6"/>
      <c r="D130" s="6"/>
      <c r="E130" s="6"/>
      <c r="F130" s="3"/>
      <c r="G130" s="6"/>
      <c r="I130" s="6"/>
      <c r="J130" s="6"/>
      <c r="K130" s="6"/>
      <c r="L130" s="6"/>
      <c r="M130" s="6"/>
    </row>
    <row r="131" spans="1:13" ht="20.25" customHeight="1">
      <c r="A131" s="6"/>
      <c r="B131" s="6"/>
      <c r="C131" s="6"/>
      <c r="D131" s="6"/>
      <c r="E131" s="6"/>
      <c r="F131" s="3"/>
      <c r="G131" s="6"/>
      <c r="I131" s="6"/>
      <c r="J131" s="6"/>
      <c r="K131" s="6"/>
      <c r="L131" s="6"/>
      <c r="M131" s="6"/>
    </row>
    <row r="132" spans="1:13" ht="20.25" customHeight="1">
      <c r="A132" s="6"/>
      <c r="B132" s="6"/>
      <c r="C132" s="6"/>
      <c r="D132" s="6"/>
      <c r="E132" s="6"/>
      <c r="F132" s="3"/>
      <c r="G132" s="6"/>
      <c r="I132" s="6"/>
      <c r="J132" s="6"/>
      <c r="K132" s="6"/>
      <c r="L132" s="6"/>
      <c r="M132" s="6"/>
    </row>
    <row r="133" spans="1:13" ht="39.75" customHeight="1">
      <c r="A133" s="6"/>
      <c r="B133" s="6"/>
      <c r="C133" s="6"/>
      <c r="D133" s="6"/>
      <c r="E133" s="6"/>
      <c r="F133" s="3"/>
      <c r="G133" s="6"/>
      <c r="I133" s="6"/>
      <c r="J133" s="6"/>
      <c r="K133" s="6"/>
      <c r="L133" s="6"/>
      <c r="M133" s="6"/>
    </row>
    <row r="134" spans="1:13" ht="18" hidden="1" customHeight="1">
      <c r="A134" s="6"/>
      <c r="B134" s="6"/>
      <c r="C134" s="6"/>
      <c r="D134" s="6"/>
      <c r="E134" s="6"/>
      <c r="F134" s="3"/>
      <c r="G134" s="6"/>
      <c r="I134" s="6"/>
      <c r="J134" s="6"/>
      <c r="K134" s="6"/>
      <c r="L134" s="6"/>
      <c r="M134" s="6"/>
    </row>
    <row r="135" spans="1:13" ht="18" hidden="1" customHeight="1">
      <c r="A135" s="6"/>
      <c r="B135" s="6"/>
      <c r="C135" s="6"/>
      <c r="D135" s="6"/>
      <c r="E135" s="6"/>
      <c r="F135" s="3"/>
      <c r="G135" s="6"/>
      <c r="I135" s="6"/>
      <c r="J135" s="6"/>
      <c r="K135" s="6"/>
      <c r="L135" s="6"/>
      <c r="M135" s="6"/>
    </row>
    <row r="136" spans="1:13" ht="18" hidden="1" customHeight="1">
      <c r="A136" s="6"/>
      <c r="B136" s="6"/>
      <c r="C136" s="6"/>
      <c r="D136" s="6"/>
      <c r="E136" s="6"/>
      <c r="F136" s="3"/>
      <c r="G136" s="6"/>
      <c r="I136" s="6"/>
      <c r="J136" s="6"/>
      <c r="K136" s="6"/>
      <c r="L136" s="6"/>
      <c r="M136" s="6"/>
    </row>
    <row r="137" spans="1:13" ht="18" hidden="1" customHeight="1">
      <c r="A137" s="6"/>
      <c r="B137" s="6"/>
      <c r="C137" s="6"/>
      <c r="D137" s="6"/>
      <c r="E137" s="6"/>
      <c r="F137" s="3"/>
      <c r="G137" s="6"/>
      <c r="I137" s="6"/>
      <c r="J137" s="6"/>
      <c r="K137" s="6"/>
      <c r="L137" s="6"/>
      <c r="M137" s="6"/>
    </row>
    <row r="138" spans="1:13" ht="18" hidden="1" customHeight="1">
      <c r="A138" s="6"/>
      <c r="B138" s="6"/>
      <c r="C138" s="6"/>
      <c r="D138" s="6"/>
      <c r="E138" s="6"/>
      <c r="F138" s="3"/>
      <c r="G138" s="6"/>
      <c r="I138" s="6"/>
      <c r="J138" s="6"/>
      <c r="K138" s="6"/>
      <c r="L138" s="6"/>
      <c r="M138" s="6"/>
    </row>
    <row r="139" spans="1:13" ht="18" hidden="1" customHeight="1">
      <c r="A139" s="6"/>
      <c r="B139" s="6"/>
      <c r="C139" s="6"/>
      <c r="D139" s="6"/>
      <c r="E139" s="6"/>
      <c r="F139" s="3"/>
      <c r="G139" s="6"/>
      <c r="I139" s="6"/>
      <c r="J139" s="6"/>
      <c r="K139" s="6"/>
      <c r="L139" s="6"/>
      <c r="M139" s="6"/>
    </row>
    <row r="140" spans="1:13" ht="33" customHeight="1">
      <c r="A140" s="6"/>
      <c r="B140" s="6"/>
      <c r="C140" s="6"/>
      <c r="D140" s="6"/>
      <c r="E140" s="6"/>
      <c r="F140" s="3"/>
      <c r="G140" s="6"/>
      <c r="I140" s="6"/>
      <c r="J140" s="6"/>
      <c r="K140" s="6"/>
      <c r="L140" s="6"/>
      <c r="M140" s="6"/>
    </row>
    <row r="141" spans="1:13" ht="33.75" customHeight="1">
      <c r="A141" s="6"/>
      <c r="B141" s="6"/>
      <c r="C141" s="6"/>
      <c r="D141" s="6"/>
      <c r="E141" s="6"/>
      <c r="F141" s="3"/>
      <c r="G141" s="6"/>
      <c r="I141" s="6"/>
      <c r="J141" s="6"/>
      <c r="K141" s="6"/>
      <c r="L141" s="6"/>
      <c r="M141" s="6"/>
    </row>
    <row r="142" spans="1:13" ht="43.5" customHeight="1">
      <c r="A142" s="6"/>
      <c r="B142" s="6"/>
      <c r="C142" s="6"/>
      <c r="D142" s="6"/>
      <c r="E142" s="6"/>
      <c r="F142" s="3"/>
      <c r="G142" s="6"/>
      <c r="I142" s="6"/>
      <c r="J142" s="6"/>
      <c r="K142" s="6"/>
      <c r="L142" s="6"/>
      <c r="M142" s="6"/>
    </row>
    <row r="143" spans="1:13" ht="18" hidden="1" customHeight="1">
      <c r="A143" s="6"/>
      <c r="B143" s="6"/>
      <c r="C143" s="6"/>
      <c r="D143" s="6"/>
      <c r="E143" s="6"/>
      <c r="F143" s="3"/>
      <c r="G143" s="6"/>
      <c r="I143" s="6"/>
      <c r="J143" s="6"/>
      <c r="K143" s="6"/>
      <c r="L143" s="6"/>
      <c r="M143" s="6"/>
    </row>
    <row r="144" spans="1:13" ht="18" hidden="1" customHeight="1">
      <c r="A144" s="6"/>
      <c r="B144" s="6"/>
      <c r="C144" s="6"/>
      <c r="D144" s="6"/>
      <c r="E144" s="6"/>
      <c r="F144" s="3"/>
      <c r="G144" s="6"/>
      <c r="I144" s="6"/>
      <c r="J144" s="6"/>
      <c r="K144" s="6"/>
      <c r="L144" s="6"/>
      <c r="M144" s="6"/>
    </row>
    <row r="145" spans="1:13" ht="18" hidden="1" customHeight="1">
      <c r="A145" s="6"/>
      <c r="B145" s="6"/>
      <c r="C145" s="6"/>
      <c r="D145" s="6"/>
      <c r="E145" s="6"/>
      <c r="F145" s="3"/>
      <c r="G145" s="6"/>
      <c r="I145" s="6"/>
      <c r="J145" s="6"/>
      <c r="K145" s="6"/>
      <c r="L145" s="6"/>
      <c r="M145" s="6"/>
    </row>
    <row r="146" spans="1:13" ht="34.5" customHeight="1">
      <c r="A146" s="6"/>
      <c r="B146" s="6"/>
      <c r="C146" s="6"/>
      <c r="D146" s="6"/>
      <c r="E146" s="6"/>
      <c r="F146" s="3"/>
      <c r="G146" s="6"/>
      <c r="I146" s="6"/>
      <c r="J146" s="6"/>
      <c r="K146" s="6"/>
      <c r="L146" s="6"/>
      <c r="M146" s="6"/>
    </row>
    <row r="147" spans="1:13" ht="33" customHeight="1">
      <c r="A147" s="6"/>
      <c r="B147" s="6"/>
      <c r="C147" s="6"/>
      <c r="D147" s="6"/>
      <c r="E147" s="6"/>
      <c r="F147" s="3"/>
      <c r="G147" s="6"/>
      <c r="I147" s="6"/>
      <c r="J147" s="6"/>
      <c r="K147" s="6"/>
      <c r="L147" s="6"/>
      <c r="M147" s="6"/>
    </row>
    <row r="148" spans="1:13" ht="48.75" customHeight="1">
      <c r="A148" s="6"/>
      <c r="B148" s="6"/>
      <c r="C148" s="6"/>
      <c r="D148" s="6"/>
      <c r="E148" s="6"/>
      <c r="F148" s="3"/>
      <c r="G148" s="6"/>
      <c r="I148" s="6"/>
      <c r="J148" s="6"/>
      <c r="K148" s="6"/>
      <c r="L148" s="6"/>
      <c r="M148" s="6"/>
    </row>
    <row r="149" spans="1:13" ht="24">
      <c r="A149" s="6"/>
      <c r="B149" s="6"/>
      <c r="C149" s="6"/>
      <c r="D149" s="6"/>
      <c r="E149" s="6"/>
      <c r="F149" s="3"/>
      <c r="G149" s="6"/>
      <c r="I149" s="6"/>
      <c r="J149" s="6"/>
      <c r="K149" s="6"/>
      <c r="L149" s="6"/>
      <c r="M149" s="6"/>
    </row>
    <row r="150" spans="1:13" ht="31.5" customHeight="1">
      <c r="A150" s="6"/>
      <c r="B150" s="6"/>
      <c r="C150" s="6"/>
      <c r="D150" s="6"/>
      <c r="E150" s="6"/>
      <c r="F150" s="3"/>
      <c r="G150" s="6"/>
      <c r="I150" s="6"/>
      <c r="J150" s="6"/>
      <c r="K150" s="6"/>
      <c r="L150" s="6"/>
      <c r="M150" s="6"/>
    </row>
    <row r="151" spans="1:13" ht="45" customHeight="1">
      <c r="A151" s="6"/>
      <c r="B151" s="6"/>
      <c r="C151" s="6"/>
      <c r="D151" s="6"/>
      <c r="E151" s="6"/>
      <c r="F151" s="3"/>
      <c r="G151" s="6"/>
      <c r="I151" s="6"/>
      <c r="J151" s="6"/>
      <c r="K151" s="6"/>
      <c r="L151" s="6"/>
      <c r="M151" s="6"/>
    </row>
    <row r="152" spans="1:13" ht="18" hidden="1" customHeight="1">
      <c r="A152" s="6"/>
      <c r="B152" s="6"/>
      <c r="C152" s="6"/>
      <c r="D152" s="6"/>
      <c r="E152" s="6"/>
      <c r="F152" s="3"/>
      <c r="G152" s="6"/>
      <c r="I152" s="6"/>
      <c r="J152" s="6"/>
      <c r="K152" s="6"/>
      <c r="L152" s="6"/>
      <c r="M152" s="6"/>
    </row>
    <row r="153" spans="1:13" ht="18" hidden="1" customHeight="1">
      <c r="A153" s="6"/>
      <c r="B153" s="6"/>
      <c r="C153" s="6"/>
      <c r="D153" s="6"/>
      <c r="E153" s="6"/>
      <c r="F153" s="3"/>
      <c r="G153" s="6"/>
      <c r="I153" s="6"/>
      <c r="J153" s="6"/>
      <c r="K153" s="6"/>
      <c r="L153" s="6"/>
      <c r="M153" s="6"/>
    </row>
    <row r="154" spans="1:13" ht="18" hidden="1" customHeight="1">
      <c r="A154" s="6"/>
      <c r="B154" s="6"/>
      <c r="C154" s="6"/>
      <c r="D154" s="6"/>
      <c r="E154" s="6"/>
      <c r="F154" s="3"/>
      <c r="G154" s="6"/>
      <c r="I154" s="6"/>
      <c r="J154" s="6"/>
      <c r="K154" s="6"/>
      <c r="L154" s="6"/>
      <c r="M154" s="6"/>
    </row>
    <row r="155" spans="1:13" ht="66" hidden="1" customHeight="1">
      <c r="A155" s="6"/>
      <c r="B155" s="6"/>
      <c r="C155" s="6"/>
      <c r="D155" s="6"/>
      <c r="E155" s="6"/>
      <c r="F155" s="3"/>
      <c r="G155" s="6"/>
      <c r="I155" s="6"/>
      <c r="J155" s="6"/>
      <c r="K155" s="6"/>
      <c r="L155" s="6"/>
      <c r="M155" s="6"/>
    </row>
    <row r="156" spans="1:13" ht="66" hidden="1" customHeight="1">
      <c r="A156" s="6"/>
      <c r="B156" s="6"/>
      <c r="C156" s="6"/>
      <c r="D156" s="6"/>
      <c r="E156" s="6"/>
      <c r="F156" s="3"/>
      <c r="G156" s="6"/>
      <c r="I156" s="6"/>
      <c r="J156" s="6"/>
      <c r="K156" s="6"/>
      <c r="L156" s="6"/>
      <c r="M156" s="6"/>
    </row>
    <row r="157" spans="1:13" ht="45" customHeight="1">
      <c r="A157" s="6"/>
      <c r="B157" s="6"/>
      <c r="C157" s="6"/>
      <c r="D157" s="6"/>
      <c r="E157" s="6"/>
      <c r="F157" s="3"/>
      <c r="G157" s="6"/>
      <c r="I157" s="6"/>
      <c r="J157" s="6"/>
      <c r="K157" s="6"/>
      <c r="L157" s="6"/>
      <c r="M157" s="6"/>
    </row>
    <row r="158" spans="1:13" ht="18" hidden="1" customHeight="1">
      <c r="A158" s="6"/>
      <c r="B158" s="6"/>
      <c r="C158" s="6"/>
      <c r="D158" s="6"/>
      <c r="E158" s="6"/>
      <c r="F158" s="3"/>
      <c r="G158" s="6"/>
      <c r="I158" s="6"/>
      <c r="J158" s="6"/>
      <c r="K158" s="6"/>
      <c r="L158" s="6"/>
      <c r="M158" s="6"/>
    </row>
    <row r="159" spans="1:13" ht="18" hidden="1" customHeight="1">
      <c r="A159" s="6"/>
      <c r="B159" s="6"/>
      <c r="C159" s="6"/>
      <c r="D159" s="6"/>
      <c r="E159" s="6"/>
      <c r="F159" s="3"/>
      <c r="G159" s="6"/>
      <c r="I159" s="6"/>
      <c r="J159" s="6"/>
      <c r="K159" s="6"/>
      <c r="L159" s="6"/>
      <c r="M159" s="6"/>
    </row>
    <row r="160" spans="1:13" ht="18" hidden="1" customHeight="1">
      <c r="A160" s="6"/>
      <c r="B160" s="6"/>
      <c r="C160" s="6"/>
      <c r="D160" s="6"/>
      <c r="E160" s="6"/>
      <c r="F160" s="3"/>
      <c r="G160" s="6"/>
      <c r="I160" s="6"/>
      <c r="J160" s="6"/>
      <c r="K160" s="6"/>
      <c r="L160" s="6"/>
      <c r="M160" s="6"/>
    </row>
    <row r="161" spans="1:13" ht="66" hidden="1" customHeight="1">
      <c r="A161" s="6"/>
      <c r="B161" s="6"/>
      <c r="C161" s="6"/>
      <c r="D161" s="6"/>
      <c r="E161" s="6"/>
      <c r="F161" s="3"/>
      <c r="G161" s="6"/>
      <c r="I161" s="6"/>
      <c r="J161" s="6"/>
      <c r="K161" s="6"/>
      <c r="L161" s="6"/>
      <c r="M161" s="6"/>
    </row>
    <row r="162" spans="1:13" ht="49.5" customHeight="1">
      <c r="A162" s="6"/>
      <c r="B162" s="6"/>
      <c r="C162" s="6"/>
      <c r="D162" s="6"/>
      <c r="E162" s="6"/>
      <c r="F162" s="3"/>
      <c r="G162" s="6"/>
      <c r="I162" s="6"/>
      <c r="J162" s="6"/>
      <c r="K162" s="6"/>
      <c r="L162" s="6"/>
      <c r="M162" s="6"/>
    </row>
    <row r="163" spans="1:13" ht="49.5" customHeight="1">
      <c r="A163" s="6"/>
      <c r="B163" s="6"/>
      <c r="C163" s="6"/>
      <c r="D163" s="6"/>
      <c r="E163" s="6"/>
      <c r="F163" s="3"/>
      <c r="G163" s="6"/>
      <c r="I163" s="6"/>
      <c r="J163" s="6"/>
      <c r="K163" s="6"/>
      <c r="L163" s="6"/>
      <c r="M163" s="6"/>
    </row>
    <row r="164" spans="1:13" ht="34.5" customHeight="1">
      <c r="A164" s="6"/>
      <c r="B164" s="6"/>
      <c r="C164" s="6"/>
      <c r="D164" s="6"/>
      <c r="E164" s="6"/>
      <c r="F164" s="3"/>
      <c r="G164" s="6"/>
      <c r="I164" s="6"/>
      <c r="J164" s="6"/>
      <c r="K164" s="6"/>
      <c r="L164" s="6"/>
      <c r="M164" s="6"/>
    </row>
    <row r="165" spans="1:13" ht="34.5" customHeight="1">
      <c r="A165" s="6"/>
      <c r="B165" s="6"/>
      <c r="C165" s="6"/>
      <c r="D165" s="6"/>
      <c r="E165" s="6"/>
      <c r="F165" s="3"/>
      <c r="G165" s="6"/>
      <c r="I165" s="6"/>
      <c r="J165" s="6"/>
      <c r="K165" s="6"/>
      <c r="L165" s="6"/>
      <c r="M165" s="6"/>
    </row>
    <row r="166" spans="1:13" ht="34.5" customHeight="1">
      <c r="A166" s="6"/>
      <c r="B166" s="6"/>
      <c r="C166" s="6"/>
      <c r="D166" s="6"/>
      <c r="E166" s="6"/>
      <c r="F166" s="3"/>
      <c r="G166" s="6"/>
      <c r="I166" s="6"/>
      <c r="J166" s="6"/>
      <c r="K166" s="6"/>
      <c r="L166" s="6"/>
      <c r="M166" s="6"/>
    </row>
    <row r="167" spans="1:13" ht="34.5" customHeight="1">
      <c r="A167" s="6"/>
      <c r="B167" s="6"/>
      <c r="C167" s="6"/>
      <c r="D167" s="6"/>
      <c r="E167" s="6"/>
      <c r="F167" s="3"/>
      <c r="G167" s="6"/>
      <c r="I167" s="6"/>
      <c r="J167" s="6"/>
      <c r="K167" s="6"/>
      <c r="L167" s="6"/>
      <c r="M167" s="6"/>
    </row>
    <row r="168" spans="1:13" ht="34.5" customHeight="1">
      <c r="A168" s="6"/>
      <c r="B168" s="6"/>
      <c r="C168" s="6"/>
      <c r="D168" s="6"/>
      <c r="E168" s="6"/>
      <c r="F168" s="3"/>
      <c r="G168" s="6"/>
      <c r="I168" s="6"/>
      <c r="J168" s="6"/>
      <c r="K168" s="6"/>
      <c r="L168" s="6"/>
      <c r="M168" s="6"/>
    </row>
    <row r="169" spans="1:13" ht="34.5" customHeight="1">
      <c r="A169" s="6"/>
      <c r="B169" s="6"/>
      <c r="C169" s="6"/>
      <c r="D169" s="6"/>
      <c r="E169" s="6"/>
      <c r="F169" s="3"/>
      <c r="G169" s="6"/>
      <c r="I169" s="6"/>
      <c r="J169" s="6"/>
      <c r="K169" s="6"/>
      <c r="L169" s="6"/>
      <c r="M169" s="6"/>
    </row>
    <row r="170" spans="1:13" ht="34.5" customHeight="1">
      <c r="A170" s="6"/>
      <c r="B170" s="6"/>
      <c r="C170" s="6"/>
      <c r="D170" s="6"/>
      <c r="E170" s="6"/>
      <c r="F170" s="3"/>
      <c r="G170" s="6"/>
      <c r="I170" s="6"/>
      <c r="J170" s="6"/>
      <c r="K170" s="6"/>
      <c r="L170" s="6"/>
      <c r="M170" s="6"/>
    </row>
    <row r="171" spans="1:13" ht="34.5" customHeight="1">
      <c r="A171" s="6"/>
      <c r="B171" s="6"/>
      <c r="C171" s="6"/>
      <c r="D171" s="6"/>
      <c r="E171" s="6"/>
      <c r="F171" s="3"/>
      <c r="G171" s="6"/>
      <c r="I171" s="6"/>
      <c r="J171" s="6"/>
      <c r="K171" s="6"/>
      <c r="L171" s="6"/>
      <c r="M171" s="6"/>
    </row>
    <row r="172" spans="1:13" ht="34.5" customHeight="1">
      <c r="A172" s="6"/>
      <c r="B172" s="6"/>
      <c r="C172" s="6"/>
      <c r="D172" s="6"/>
      <c r="E172" s="6"/>
      <c r="F172" s="3"/>
      <c r="G172" s="6"/>
      <c r="I172" s="6"/>
      <c r="J172" s="6"/>
      <c r="K172" s="6"/>
      <c r="L172" s="6"/>
      <c r="M172" s="6"/>
    </row>
    <row r="173" spans="1:13" ht="45" customHeight="1">
      <c r="A173" s="6"/>
      <c r="B173" s="6"/>
      <c r="C173" s="6"/>
      <c r="D173" s="6"/>
      <c r="E173" s="6"/>
      <c r="F173" s="3"/>
      <c r="G173" s="6"/>
      <c r="I173" s="6"/>
      <c r="J173" s="6"/>
      <c r="K173" s="6"/>
      <c r="L173" s="6"/>
      <c r="M173" s="6"/>
    </row>
    <row r="174" spans="1:13" ht="46.5" customHeight="1">
      <c r="A174" s="6"/>
      <c r="B174" s="6"/>
      <c r="C174" s="6"/>
      <c r="D174" s="6"/>
      <c r="E174" s="6"/>
      <c r="F174" s="3"/>
      <c r="G174" s="6"/>
      <c r="I174" s="6"/>
      <c r="J174" s="6"/>
      <c r="K174" s="6"/>
      <c r="L174" s="6"/>
      <c r="M174" s="6"/>
    </row>
    <row r="175" spans="1:13" ht="54.75" customHeight="1">
      <c r="A175" s="6"/>
      <c r="B175" s="6"/>
      <c r="C175" s="6"/>
      <c r="D175" s="6"/>
      <c r="E175" s="6"/>
      <c r="F175" s="3"/>
      <c r="G175" s="6"/>
      <c r="I175" s="6"/>
      <c r="J175" s="6"/>
      <c r="K175" s="6"/>
      <c r="L175" s="6"/>
      <c r="M175" s="6"/>
    </row>
    <row r="176" spans="1:13" ht="41.25" customHeight="1">
      <c r="A176" s="6"/>
      <c r="B176" s="6"/>
      <c r="C176" s="6"/>
      <c r="D176" s="6"/>
      <c r="E176" s="6"/>
      <c r="F176" s="3"/>
      <c r="G176" s="6"/>
      <c r="I176" s="6"/>
      <c r="J176" s="6"/>
      <c r="K176" s="6"/>
      <c r="L176" s="6"/>
      <c r="M176" s="6"/>
    </row>
    <row r="177" spans="1:13" ht="45" customHeight="1">
      <c r="A177" s="6"/>
      <c r="B177" s="6"/>
      <c r="C177" s="6"/>
      <c r="D177" s="6"/>
      <c r="E177" s="6"/>
      <c r="F177" s="3"/>
      <c r="G177" s="6"/>
      <c r="I177" s="6"/>
      <c r="J177" s="6"/>
      <c r="K177" s="6"/>
      <c r="L177" s="6"/>
      <c r="M177" s="6"/>
    </row>
    <row r="178" spans="1:13" ht="78" customHeight="1">
      <c r="A178" s="6"/>
      <c r="B178" s="6"/>
      <c r="C178" s="6"/>
      <c r="D178" s="6"/>
      <c r="E178" s="6"/>
      <c r="F178" s="3"/>
      <c r="G178" s="6"/>
      <c r="I178" s="6"/>
      <c r="J178" s="6"/>
      <c r="K178" s="6"/>
      <c r="L178" s="6"/>
      <c r="M178" s="6"/>
    </row>
    <row r="179" spans="1:13" ht="33" customHeight="1">
      <c r="A179" s="6"/>
      <c r="B179" s="6"/>
      <c r="C179" s="6"/>
      <c r="D179" s="6"/>
      <c r="E179" s="6"/>
      <c r="F179" s="3"/>
      <c r="G179" s="6"/>
      <c r="I179" s="6"/>
      <c r="J179" s="6"/>
      <c r="K179" s="6"/>
      <c r="L179" s="6"/>
      <c r="M179" s="6"/>
    </row>
    <row r="180" spans="1:13" ht="33" customHeight="1">
      <c r="A180" s="6"/>
      <c r="B180" s="6"/>
      <c r="C180" s="6"/>
      <c r="D180" s="6"/>
      <c r="E180" s="6"/>
      <c r="F180" s="3"/>
      <c r="G180" s="6"/>
      <c r="I180" s="6"/>
      <c r="J180" s="6"/>
      <c r="K180" s="6"/>
      <c r="L180" s="6"/>
      <c r="M180" s="6"/>
    </row>
    <row r="181" spans="1:13" ht="45" customHeight="1">
      <c r="A181" s="6"/>
      <c r="B181" s="6"/>
      <c r="C181" s="6"/>
      <c r="D181" s="6"/>
      <c r="E181" s="6"/>
      <c r="F181" s="3"/>
      <c r="G181" s="6"/>
      <c r="I181" s="6"/>
      <c r="J181" s="6"/>
      <c r="K181" s="6"/>
      <c r="L181" s="6"/>
      <c r="M181" s="6"/>
    </row>
    <row r="182" spans="1:13" ht="37.5" customHeight="1">
      <c r="A182" s="6"/>
      <c r="B182" s="6"/>
      <c r="C182" s="6"/>
      <c r="D182" s="6"/>
      <c r="E182" s="6"/>
      <c r="F182" s="3"/>
      <c r="G182" s="6"/>
      <c r="I182" s="6"/>
      <c r="J182" s="6"/>
      <c r="K182" s="6"/>
      <c r="L182" s="6"/>
      <c r="M182" s="6"/>
    </row>
    <row r="183" spans="1:13" ht="43.5" customHeight="1">
      <c r="A183" s="6"/>
      <c r="B183" s="6"/>
      <c r="C183" s="6"/>
      <c r="D183" s="6"/>
      <c r="E183" s="6"/>
      <c r="F183" s="3"/>
      <c r="G183" s="6"/>
      <c r="I183" s="6"/>
      <c r="J183" s="6"/>
      <c r="K183" s="6"/>
      <c r="L183" s="6"/>
      <c r="M183" s="6"/>
    </row>
    <row r="184" spans="1:13" ht="37.5" customHeight="1">
      <c r="A184" s="6"/>
      <c r="B184" s="6"/>
      <c r="C184" s="6"/>
      <c r="D184" s="6"/>
      <c r="E184" s="6"/>
      <c r="F184" s="3"/>
      <c r="G184" s="6"/>
      <c r="I184" s="6"/>
      <c r="J184" s="6"/>
      <c r="K184" s="6"/>
      <c r="L184" s="6"/>
      <c r="M184" s="6"/>
    </row>
    <row r="185" spans="1:13" ht="74.25" customHeight="1">
      <c r="A185" s="6"/>
      <c r="B185" s="6"/>
      <c r="C185" s="6"/>
      <c r="D185" s="6"/>
      <c r="E185" s="6"/>
      <c r="F185" s="3"/>
      <c r="G185" s="6"/>
      <c r="I185" s="6"/>
      <c r="J185" s="6"/>
      <c r="K185" s="6"/>
      <c r="L185" s="6"/>
      <c r="M185" s="6"/>
    </row>
    <row r="186" spans="1:13" ht="46.5" customHeight="1">
      <c r="A186" s="6"/>
      <c r="B186" s="6"/>
      <c r="C186" s="6"/>
      <c r="D186" s="6"/>
      <c r="E186" s="6"/>
      <c r="F186" s="3"/>
      <c r="G186" s="6"/>
      <c r="I186" s="6"/>
      <c r="J186" s="6"/>
      <c r="K186" s="6"/>
      <c r="L186" s="6"/>
      <c r="M186" s="6"/>
    </row>
    <row r="187" spans="1:13" ht="27.75" customHeight="1">
      <c r="A187" s="6"/>
      <c r="B187" s="6"/>
      <c r="C187" s="6"/>
      <c r="D187" s="6"/>
      <c r="E187" s="6"/>
      <c r="F187" s="3"/>
      <c r="G187" s="6"/>
      <c r="I187" s="6"/>
      <c r="J187" s="6"/>
      <c r="K187" s="6"/>
      <c r="L187" s="6"/>
      <c r="M187" s="6"/>
    </row>
    <row r="188" spans="1:13" ht="27.75" customHeight="1">
      <c r="A188" s="6"/>
      <c r="B188" s="6"/>
      <c r="C188" s="6"/>
      <c r="D188" s="6"/>
      <c r="E188" s="6"/>
      <c r="F188" s="3"/>
      <c r="G188" s="6"/>
      <c r="I188" s="6"/>
      <c r="J188" s="6"/>
      <c r="K188" s="6"/>
      <c r="L188" s="6"/>
      <c r="M188" s="6"/>
    </row>
    <row r="189" spans="1:13" ht="27.75" customHeight="1">
      <c r="A189" s="6"/>
      <c r="B189" s="6"/>
      <c r="C189" s="6"/>
      <c r="D189" s="6"/>
      <c r="E189" s="6"/>
      <c r="F189" s="3"/>
      <c r="G189" s="6"/>
      <c r="I189" s="6"/>
      <c r="J189" s="6"/>
      <c r="K189" s="6"/>
      <c r="L189" s="6"/>
      <c r="M189" s="6"/>
    </row>
    <row r="190" spans="1:13" ht="19.5" customHeight="1">
      <c r="A190" s="6"/>
      <c r="B190" s="6"/>
      <c r="C190" s="6"/>
      <c r="D190" s="6"/>
      <c r="E190" s="6"/>
      <c r="F190" s="3"/>
      <c r="G190" s="6"/>
      <c r="I190" s="6"/>
      <c r="J190" s="6"/>
      <c r="K190" s="6"/>
      <c r="L190" s="6"/>
      <c r="M190" s="6"/>
    </row>
    <row r="191" spans="1:13" ht="19.5" customHeight="1">
      <c r="A191" s="6"/>
      <c r="B191" s="6"/>
      <c r="C191" s="6"/>
      <c r="D191" s="6"/>
      <c r="E191" s="6"/>
      <c r="F191" s="3"/>
      <c r="G191" s="6"/>
      <c r="I191" s="6"/>
      <c r="J191" s="6"/>
      <c r="K191" s="6"/>
      <c r="L191" s="6"/>
      <c r="M191" s="6"/>
    </row>
    <row r="192" spans="1:13" ht="27.75" customHeight="1">
      <c r="A192" s="6"/>
      <c r="B192" s="6"/>
      <c r="C192" s="6"/>
      <c r="D192" s="6"/>
      <c r="E192" s="6"/>
      <c r="F192" s="3"/>
      <c r="G192" s="6"/>
      <c r="I192" s="6"/>
      <c r="J192" s="6"/>
      <c r="K192" s="6"/>
      <c r="L192" s="6"/>
      <c r="M192" s="6"/>
    </row>
    <row r="193" spans="1:13" ht="24" customHeight="1">
      <c r="A193" s="6"/>
      <c r="B193" s="6"/>
      <c r="C193" s="6"/>
      <c r="D193" s="6"/>
      <c r="E193" s="6"/>
      <c r="F193" s="3"/>
      <c r="G193" s="6"/>
      <c r="I193" s="6"/>
      <c r="J193" s="6"/>
      <c r="K193" s="6"/>
      <c r="L193" s="6"/>
      <c r="M193" s="6"/>
    </row>
    <row r="194" spans="1:13" ht="24" customHeight="1">
      <c r="A194" s="6"/>
      <c r="B194" s="6"/>
      <c r="C194" s="6"/>
      <c r="D194" s="6"/>
      <c r="E194" s="6"/>
      <c r="F194" s="3"/>
      <c r="G194" s="6"/>
      <c r="I194" s="6"/>
      <c r="J194" s="6"/>
      <c r="K194" s="6"/>
      <c r="L194" s="6"/>
      <c r="M194" s="6"/>
    </row>
    <row r="195" spans="1:13" ht="65.25" customHeight="1">
      <c r="A195" s="6"/>
      <c r="B195" s="6"/>
      <c r="C195" s="6"/>
      <c r="D195" s="6"/>
      <c r="E195" s="6"/>
      <c r="F195" s="3"/>
      <c r="G195" s="6"/>
      <c r="I195" s="6"/>
      <c r="J195" s="6"/>
      <c r="K195" s="6"/>
      <c r="L195" s="6"/>
      <c r="M195" s="6"/>
    </row>
    <row r="196" spans="1:13" ht="65.25" customHeight="1">
      <c r="A196" s="6"/>
      <c r="B196" s="6"/>
      <c r="C196" s="6"/>
      <c r="D196" s="6"/>
      <c r="E196" s="6"/>
      <c r="F196" s="3"/>
      <c r="G196" s="6"/>
      <c r="I196" s="6"/>
      <c r="J196" s="6"/>
      <c r="K196" s="6"/>
      <c r="L196" s="6"/>
      <c r="M196" s="6"/>
    </row>
    <row r="197" spans="1:13" ht="44.25" customHeight="1">
      <c r="A197" s="6"/>
      <c r="B197" s="6"/>
      <c r="C197" s="6"/>
      <c r="D197" s="6"/>
      <c r="E197" s="6"/>
      <c r="F197" s="3"/>
      <c r="G197" s="6"/>
      <c r="I197" s="6"/>
      <c r="J197" s="6"/>
      <c r="K197" s="6"/>
      <c r="L197" s="6"/>
      <c r="M197" s="6"/>
    </row>
    <row r="198" spans="1:13" ht="33" customHeight="1">
      <c r="A198" s="6"/>
      <c r="B198" s="6"/>
      <c r="C198" s="6"/>
      <c r="D198" s="6"/>
      <c r="E198" s="6"/>
      <c r="F198" s="3"/>
      <c r="G198" s="6"/>
      <c r="I198" s="6"/>
      <c r="J198" s="6"/>
      <c r="K198" s="6"/>
      <c r="L198" s="6"/>
      <c r="M198" s="6"/>
    </row>
    <row r="199" spans="1:13" ht="33" customHeight="1">
      <c r="A199" s="6"/>
      <c r="B199" s="6"/>
      <c r="C199" s="6"/>
      <c r="D199" s="6"/>
      <c r="E199" s="6"/>
      <c r="F199" s="3"/>
      <c r="G199" s="6"/>
      <c r="I199" s="6"/>
      <c r="J199" s="6"/>
      <c r="K199" s="6"/>
      <c r="L199" s="6"/>
      <c r="M199" s="6"/>
    </row>
    <row r="200" spans="1:13" ht="33" customHeight="1">
      <c r="A200" s="6"/>
      <c r="B200" s="6"/>
      <c r="C200" s="6"/>
      <c r="D200" s="6"/>
      <c r="E200" s="6"/>
      <c r="F200" s="3"/>
      <c r="G200" s="6"/>
      <c r="I200" s="6"/>
      <c r="J200" s="6"/>
      <c r="K200" s="6"/>
      <c r="L200" s="6"/>
      <c r="M200" s="6"/>
    </row>
    <row r="201" spans="1:13" ht="39" customHeight="1">
      <c r="A201" s="6"/>
      <c r="B201" s="6"/>
      <c r="C201" s="6"/>
      <c r="D201" s="6"/>
      <c r="E201" s="6"/>
      <c r="F201" s="3"/>
      <c r="G201" s="6"/>
      <c r="I201" s="6"/>
      <c r="J201" s="6"/>
      <c r="K201" s="6"/>
      <c r="L201" s="6"/>
      <c r="M201" s="6"/>
    </row>
    <row r="202" spans="1:13" ht="36" customHeight="1">
      <c r="A202" s="6"/>
      <c r="B202" s="6"/>
      <c r="C202" s="6"/>
      <c r="D202" s="6"/>
      <c r="E202" s="6"/>
      <c r="F202" s="3"/>
      <c r="G202" s="6"/>
      <c r="I202" s="6"/>
      <c r="J202" s="6"/>
      <c r="K202" s="6"/>
      <c r="L202" s="6"/>
      <c r="M202" s="6"/>
    </row>
    <row r="203" spans="1:13" ht="48.75" customHeight="1">
      <c r="A203" s="6"/>
      <c r="B203" s="6"/>
      <c r="C203" s="6"/>
      <c r="D203" s="6"/>
      <c r="E203" s="6"/>
      <c r="F203" s="3"/>
      <c r="G203" s="6"/>
      <c r="I203" s="6"/>
      <c r="J203" s="6"/>
      <c r="K203" s="6"/>
      <c r="L203" s="6"/>
      <c r="M203" s="6"/>
    </row>
    <row r="204" spans="1:13" ht="72" customHeight="1">
      <c r="A204" s="6"/>
      <c r="B204" s="6"/>
      <c r="C204" s="6"/>
      <c r="D204" s="6"/>
      <c r="E204" s="6"/>
      <c r="F204" s="3"/>
      <c r="G204" s="6"/>
      <c r="I204" s="6"/>
      <c r="J204" s="6"/>
      <c r="K204" s="6"/>
      <c r="L204" s="6"/>
      <c r="M204" s="6"/>
    </row>
    <row r="205" spans="1:13" ht="64.5" customHeight="1">
      <c r="A205" s="6"/>
      <c r="B205" s="6"/>
      <c r="C205" s="6"/>
      <c r="D205" s="6"/>
      <c r="E205" s="6"/>
      <c r="F205" s="3"/>
      <c r="G205" s="6"/>
      <c r="I205" s="6"/>
      <c r="J205" s="6"/>
      <c r="K205" s="6"/>
      <c r="L205" s="6"/>
      <c r="M205" s="6"/>
    </row>
    <row r="206" spans="1:13" ht="47.25" customHeight="1">
      <c r="A206" s="6"/>
      <c r="B206" s="6"/>
      <c r="C206" s="6"/>
      <c r="D206" s="6"/>
      <c r="E206" s="6"/>
      <c r="F206" s="3"/>
      <c r="G206" s="6"/>
      <c r="I206" s="6"/>
      <c r="J206" s="6"/>
      <c r="K206" s="6"/>
      <c r="L206" s="6"/>
      <c r="M206" s="6"/>
    </row>
    <row r="207" spans="1:13" ht="34.5" customHeight="1">
      <c r="A207" s="6"/>
      <c r="B207" s="6"/>
      <c r="C207" s="6"/>
      <c r="D207" s="6"/>
      <c r="E207" s="6"/>
      <c r="F207" s="3"/>
      <c r="G207" s="6"/>
      <c r="I207" s="6"/>
      <c r="J207" s="6"/>
      <c r="K207" s="6"/>
      <c r="L207" s="6"/>
      <c r="M207" s="6"/>
    </row>
    <row r="208" spans="1:13" ht="38.25" customHeight="1">
      <c r="A208" s="6"/>
      <c r="B208" s="6"/>
      <c r="C208" s="6"/>
      <c r="D208" s="6"/>
      <c r="E208" s="6"/>
      <c r="F208" s="3"/>
      <c r="G208" s="6"/>
      <c r="I208" s="6"/>
      <c r="J208" s="6"/>
      <c r="K208" s="6"/>
      <c r="L208" s="6"/>
      <c r="M208" s="6"/>
    </row>
    <row r="209" spans="1:13" ht="69" customHeight="1">
      <c r="A209" s="6"/>
      <c r="B209" s="6"/>
      <c r="C209" s="6"/>
      <c r="D209" s="6"/>
      <c r="E209" s="6"/>
      <c r="F209" s="3"/>
      <c r="G209" s="6"/>
      <c r="I209" s="6"/>
      <c r="J209" s="6"/>
      <c r="K209" s="6"/>
      <c r="L209" s="6"/>
      <c r="M209" s="6"/>
    </row>
    <row r="210" spans="1:13" ht="24" customHeight="1">
      <c r="A210" s="6"/>
      <c r="B210" s="6"/>
      <c r="C210" s="6"/>
      <c r="D210" s="6"/>
      <c r="E210" s="6"/>
      <c r="F210" s="3"/>
      <c r="G210" s="6"/>
      <c r="I210" s="6"/>
      <c r="J210" s="6"/>
      <c r="K210" s="6"/>
      <c r="L210" s="6"/>
      <c r="M210" s="6"/>
    </row>
    <row r="211" spans="1:13" ht="27" customHeight="1">
      <c r="A211" s="6"/>
      <c r="B211" s="6"/>
      <c r="C211" s="6"/>
      <c r="D211" s="6"/>
      <c r="E211" s="6"/>
      <c r="F211" s="3"/>
      <c r="G211" s="6"/>
      <c r="I211" s="6"/>
      <c r="J211" s="6"/>
      <c r="K211" s="6"/>
      <c r="L211" s="6"/>
      <c r="M211" s="6"/>
    </row>
    <row r="212" spans="1:13" ht="20.25" customHeight="1">
      <c r="A212" s="6"/>
      <c r="B212" s="6"/>
      <c r="C212" s="6"/>
      <c r="D212" s="6"/>
      <c r="E212" s="6"/>
      <c r="F212" s="3"/>
      <c r="G212" s="6"/>
      <c r="I212" s="6"/>
      <c r="J212" s="6"/>
      <c r="K212" s="6"/>
      <c r="L212" s="6"/>
      <c r="M212" s="6"/>
    </row>
    <row r="213" spans="1:13" ht="36" customHeight="1">
      <c r="A213" s="6"/>
      <c r="B213" s="6"/>
      <c r="C213" s="6"/>
      <c r="D213" s="6"/>
      <c r="E213" s="6"/>
      <c r="F213" s="3"/>
      <c r="G213" s="6"/>
      <c r="I213" s="6"/>
      <c r="J213" s="6"/>
      <c r="K213" s="6"/>
      <c r="L213" s="6"/>
      <c r="M213" s="6"/>
    </row>
    <row r="214" spans="1:13" ht="36" customHeight="1">
      <c r="A214" s="6"/>
      <c r="B214" s="6"/>
      <c r="C214" s="6"/>
      <c r="D214" s="6"/>
      <c r="E214" s="6"/>
      <c r="F214" s="3"/>
      <c r="G214" s="6"/>
      <c r="I214" s="6"/>
      <c r="J214" s="6"/>
      <c r="K214" s="6"/>
      <c r="L214" s="6"/>
      <c r="M214" s="6"/>
    </row>
    <row r="215" spans="1:13" ht="36" customHeight="1">
      <c r="A215" s="6"/>
      <c r="B215" s="6"/>
      <c r="C215" s="6"/>
      <c r="D215" s="6"/>
      <c r="E215" s="6"/>
      <c r="F215" s="3"/>
      <c r="G215" s="6"/>
      <c r="I215" s="6"/>
      <c r="J215" s="6"/>
      <c r="K215" s="6"/>
      <c r="L215" s="6"/>
      <c r="M215" s="6"/>
    </row>
    <row r="216" spans="1:13" ht="37.5" customHeight="1">
      <c r="A216" s="6"/>
      <c r="B216" s="6"/>
      <c r="C216" s="6"/>
      <c r="D216" s="6"/>
      <c r="E216" s="6"/>
      <c r="F216" s="3"/>
      <c r="G216" s="6"/>
      <c r="I216" s="6"/>
      <c r="J216" s="6"/>
      <c r="K216" s="6"/>
      <c r="L216" s="6"/>
      <c r="M216" s="6"/>
    </row>
    <row r="217" spans="1:13" ht="36.75" customHeight="1">
      <c r="A217" s="6"/>
      <c r="B217" s="6"/>
      <c r="C217" s="6"/>
      <c r="D217" s="6"/>
      <c r="E217" s="6"/>
      <c r="F217" s="3"/>
      <c r="G217" s="6"/>
      <c r="I217" s="6"/>
      <c r="J217" s="6"/>
      <c r="K217" s="6"/>
      <c r="L217" s="6"/>
      <c r="M217" s="6"/>
    </row>
    <row r="218" spans="1:13" ht="39" customHeight="1">
      <c r="A218" s="6"/>
      <c r="B218" s="6"/>
      <c r="C218" s="6"/>
      <c r="D218" s="6"/>
      <c r="E218" s="6"/>
      <c r="F218" s="3"/>
      <c r="G218" s="6"/>
      <c r="I218" s="6"/>
      <c r="J218" s="6"/>
      <c r="K218" s="6"/>
      <c r="L218" s="6"/>
      <c r="M218" s="6"/>
    </row>
    <row r="219" spans="1:13" ht="45" customHeight="1">
      <c r="A219" s="6"/>
      <c r="B219" s="6"/>
      <c r="C219" s="6"/>
      <c r="D219" s="6"/>
      <c r="E219" s="6"/>
      <c r="F219" s="3"/>
      <c r="G219" s="6"/>
      <c r="I219" s="6"/>
      <c r="J219" s="6"/>
      <c r="K219" s="6"/>
      <c r="L219" s="6"/>
      <c r="M219" s="6"/>
    </row>
    <row r="220" spans="1:13" ht="41.25" customHeight="1">
      <c r="A220" s="6"/>
      <c r="B220" s="6"/>
      <c r="C220" s="6"/>
      <c r="D220" s="6"/>
      <c r="E220" s="6"/>
      <c r="F220" s="3"/>
      <c r="G220" s="6"/>
      <c r="I220" s="6"/>
      <c r="J220" s="6"/>
      <c r="K220" s="6"/>
      <c r="L220" s="6"/>
      <c r="M220" s="6"/>
    </row>
    <row r="221" spans="1:13" ht="39.75" customHeight="1">
      <c r="A221" s="6"/>
      <c r="B221" s="6"/>
      <c r="C221" s="6"/>
      <c r="D221" s="6"/>
      <c r="E221" s="6"/>
      <c r="F221" s="3"/>
      <c r="G221" s="6"/>
      <c r="I221" s="6"/>
      <c r="J221" s="6"/>
      <c r="K221" s="6"/>
      <c r="L221" s="6"/>
      <c r="M221" s="6"/>
    </row>
    <row r="222" spans="1:13" ht="30" hidden="1" customHeight="1">
      <c r="A222" s="6"/>
      <c r="B222" s="6"/>
      <c r="C222" s="6"/>
      <c r="D222" s="6"/>
      <c r="E222" s="6"/>
      <c r="F222" s="3"/>
      <c r="G222" s="6"/>
      <c r="I222" s="6"/>
      <c r="J222" s="6"/>
      <c r="K222" s="6"/>
      <c r="L222" s="6"/>
      <c r="M222" s="6"/>
    </row>
    <row r="223" spans="1:13" ht="65.25" hidden="1" customHeight="1">
      <c r="A223" s="6"/>
      <c r="B223" s="6"/>
      <c r="C223" s="6"/>
      <c r="D223" s="6"/>
      <c r="E223" s="6"/>
      <c r="F223" s="3"/>
      <c r="G223" s="6"/>
      <c r="I223" s="6"/>
      <c r="J223" s="6"/>
      <c r="K223" s="6"/>
      <c r="L223" s="6"/>
      <c r="M223" s="6"/>
    </row>
    <row r="224" spans="1:13" ht="45" customHeight="1">
      <c r="A224" s="6"/>
      <c r="B224" s="6"/>
      <c r="C224" s="6"/>
      <c r="D224" s="6"/>
      <c r="E224" s="6"/>
      <c r="F224" s="3"/>
      <c r="G224" s="6"/>
      <c r="I224" s="6"/>
      <c r="J224" s="6"/>
      <c r="K224" s="6"/>
      <c r="L224" s="6"/>
      <c r="M224" s="6"/>
    </row>
    <row r="225" spans="1:13" ht="36" customHeight="1">
      <c r="A225" s="6"/>
      <c r="B225" s="6"/>
      <c r="C225" s="6"/>
      <c r="D225" s="6"/>
      <c r="E225" s="6"/>
      <c r="F225" s="3"/>
      <c r="G225" s="6"/>
      <c r="I225" s="6"/>
      <c r="J225" s="6"/>
      <c r="K225" s="6"/>
      <c r="L225" s="6"/>
      <c r="M225" s="6"/>
    </row>
    <row r="226" spans="1:13" ht="48.75" customHeight="1">
      <c r="A226" s="6"/>
      <c r="B226" s="6"/>
      <c r="C226" s="6"/>
      <c r="D226" s="6"/>
      <c r="E226" s="6"/>
      <c r="F226" s="3"/>
      <c r="G226" s="6"/>
      <c r="I226" s="6"/>
      <c r="J226" s="6"/>
      <c r="K226" s="6"/>
      <c r="L226" s="6"/>
      <c r="M226" s="6"/>
    </row>
    <row r="227" spans="1:13" ht="30.75" customHeight="1">
      <c r="A227" s="6"/>
      <c r="B227" s="6"/>
      <c r="C227" s="6"/>
      <c r="D227" s="6"/>
      <c r="E227" s="6"/>
      <c r="F227" s="3"/>
      <c r="G227" s="6"/>
      <c r="I227" s="6"/>
      <c r="J227" s="6"/>
      <c r="K227" s="6"/>
      <c r="L227" s="6"/>
      <c r="M227" s="6"/>
    </row>
    <row r="228" spans="1:13" ht="23.25" customHeight="1">
      <c r="A228" s="6"/>
      <c r="B228" s="6"/>
      <c r="C228" s="6"/>
      <c r="D228" s="6"/>
      <c r="E228" s="6"/>
      <c r="F228" s="3"/>
      <c r="G228" s="6"/>
      <c r="I228" s="6"/>
      <c r="J228" s="6"/>
      <c r="K228" s="6"/>
      <c r="L228" s="6"/>
      <c r="M228" s="6"/>
    </row>
    <row r="229" spans="1:13" ht="23.25" customHeight="1">
      <c r="A229" s="6"/>
      <c r="B229" s="6"/>
      <c r="C229" s="6"/>
      <c r="D229" s="6"/>
      <c r="E229" s="6"/>
      <c r="F229" s="3"/>
      <c r="G229" s="6"/>
      <c r="I229" s="6"/>
      <c r="J229" s="6"/>
      <c r="K229" s="6"/>
      <c r="L229" s="6"/>
      <c r="M229" s="6"/>
    </row>
    <row r="230" spans="1:13" ht="23.25" customHeight="1">
      <c r="A230" s="6"/>
      <c r="B230" s="6"/>
      <c r="C230" s="6"/>
      <c r="D230" s="6"/>
      <c r="E230" s="6"/>
      <c r="F230" s="3"/>
      <c r="G230" s="6"/>
      <c r="I230" s="6"/>
      <c r="J230" s="6"/>
      <c r="K230" s="6"/>
      <c r="L230" s="6"/>
      <c r="M230" s="6"/>
    </row>
    <row r="231" spans="1:13" ht="23.25" customHeight="1">
      <c r="A231" s="6"/>
      <c r="B231" s="6"/>
      <c r="C231" s="6"/>
      <c r="D231" s="6"/>
      <c r="E231" s="6"/>
      <c r="F231" s="3"/>
      <c r="G231" s="6"/>
      <c r="I231" s="6"/>
      <c r="J231" s="6"/>
      <c r="K231" s="6"/>
      <c r="L231" s="6"/>
      <c r="M231" s="6"/>
    </row>
    <row r="232" spans="1:13" ht="39" customHeight="1">
      <c r="A232" s="6"/>
      <c r="B232" s="6"/>
      <c r="C232" s="6"/>
      <c r="D232" s="6"/>
      <c r="E232" s="6"/>
      <c r="F232" s="3"/>
      <c r="G232" s="6"/>
      <c r="I232" s="6"/>
      <c r="J232" s="6"/>
      <c r="K232" s="6"/>
      <c r="L232" s="6"/>
      <c r="M232" s="6"/>
    </row>
    <row r="233" spans="1:13" ht="39" customHeight="1">
      <c r="A233" s="6"/>
      <c r="B233" s="6"/>
      <c r="C233" s="6"/>
      <c r="D233" s="6"/>
      <c r="E233" s="6"/>
      <c r="F233" s="3"/>
      <c r="G233" s="6"/>
      <c r="I233" s="6"/>
      <c r="J233" s="6"/>
      <c r="K233" s="6"/>
      <c r="L233" s="6"/>
      <c r="M233" s="6"/>
    </row>
    <row r="234" spans="1:13" ht="63.6" customHeight="1">
      <c r="A234" s="6"/>
      <c r="B234" s="6"/>
      <c r="C234" s="6"/>
      <c r="D234" s="6"/>
      <c r="E234" s="6"/>
      <c r="F234" s="3"/>
      <c r="G234" s="6"/>
      <c r="I234" s="6"/>
      <c r="J234" s="6"/>
      <c r="K234" s="6"/>
      <c r="L234" s="6"/>
      <c r="M234" s="6"/>
    </row>
    <row r="235" spans="1:13" ht="45.75" customHeight="1">
      <c r="A235" s="6"/>
      <c r="B235" s="6"/>
      <c r="C235" s="6"/>
      <c r="D235" s="6"/>
      <c r="E235" s="6"/>
      <c r="F235" s="3"/>
      <c r="G235" s="6"/>
      <c r="I235" s="6"/>
      <c r="J235" s="6"/>
      <c r="K235" s="6"/>
      <c r="L235" s="6"/>
      <c r="M235" s="6"/>
    </row>
    <row r="236" spans="1:13" ht="38.25" customHeight="1">
      <c r="A236" s="6"/>
      <c r="B236" s="6"/>
      <c r="C236" s="6"/>
      <c r="D236" s="6"/>
      <c r="E236" s="6"/>
      <c r="F236" s="3"/>
      <c r="G236" s="6"/>
      <c r="I236" s="6"/>
      <c r="J236" s="6"/>
      <c r="K236" s="6"/>
      <c r="L236" s="6"/>
      <c r="M236" s="6"/>
    </row>
    <row r="237" spans="1:13" ht="38.25" customHeight="1">
      <c r="A237" s="6"/>
      <c r="B237" s="6"/>
      <c r="C237" s="6"/>
      <c r="D237" s="6"/>
      <c r="E237" s="6"/>
      <c r="F237" s="3"/>
      <c r="G237" s="6"/>
      <c r="I237" s="6"/>
      <c r="J237" s="6"/>
      <c r="K237" s="6"/>
      <c r="L237" s="6"/>
      <c r="M237" s="6"/>
    </row>
    <row r="238" spans="1:13" ht="27.75" customHeight="1">
      <c r="A238" s="6"/>
      <c r="B238" s="6"/>
      <c r="C238" s="6"/>
      <c r="D238" s="6"/>
      <c r="E238" s="6"/>
      <c r="F238" s="3"/>
      <c r="G238" s="6"/>
      <c r="I238" s="6"/>
      <c r="J238" s="6"/>
      <c r="K238" s="6"/>
      <c r="L238" s="6"/>
      <c r="M238" s="6"/>
    </row>
    <row r="239" spans="1:13" ht="36.75" customHeight="1">
      <c r="A239" s="6"/>
      <c r="B239" s="6"/>
      <c r="C239" s="6"/>
      <c r="D239" s="6"/>
      <c r="E239" s="6"/>
      <c r="F239" s="3"/>
      <c r="G239" s="6"/>
      <c r="I239" s="6"/>
      <c r="J239" s="6"/>
      <c r="K239" s="6"/>
      <c r="L239" s="6"/>
      <c r="M239" s="6"/>
    </row>
    <row r="240" spans="1:13" ht="37.5" customHeight="1">
      <c r="A240" s="6"/>
      <c r="B240" s="6"/>
      <c r="C240" s="6"/>
      <c r="D240" s="6"/>
      <c r="E240" s="6"/>
      <c r="F240" s="3"/>
      <c r="G240" s="6"/>
      <c r="I240" s="6"/>
      <c r="J240" s="6"/>
      <c r="K240" s="6"/>
      <c r="L240" s="6"/>
      <c r="M240" s="6"/>
    </row>
    <row r="241" spans="1:13" ht="39.75" customHeight="1">
      <c r="A241" s="6"/>
      <c r="B241" s="6"/>
      <c r="C241" s="6"/>
      <c r="D241" s="6"/>
      <c r="E241" s="6"/>
      <c r="F241" s="3"/>
      <c r="G241" s="6"/>
      <c r="I241" s="6"/>
      <c r="J241" s="6"/>
      <c r="K241" s="6"/>
      <c r="L241" s="6"/>
      <c r="M241" s="6"/>
    </row>
    <row r="242" spans="1:13" ht="42.75" customHeight="1">
      <c r="A242" s="6"/>
      <c r="B242" s="6"/>
      <c r="C242" s="6"/>
      <c r="D242" s="6"/>
      <c r="E242" s="6"/>
      <c r="F242" s="3"/>
      <c r="G242" s="6"/>
      <c r="I242" s="6"/>
      <c r="J242" s="6"/>
      <c r="K242" s="6"/>
      <c r="L242" s="6"/>
      <c r="M242" s="6"/>
    </row>
    <row r="243" spans="1:13" ht="51" customHeight="1">
      <c r="A243" s="6"/>
      <c r="B243" s="6"/>
      <c r="C243" s="6"/>
      <c r="D243" s="6"/>
      <c r="E243" s="6"/>
      <c r="F243" s="3"/>
      <c r="G243" s="6"/>
      <c r="I243" s="6"/>
      <c r="J243" s="6"/>
      <c r="K243" s="6"/>
      <c r="L243" s="6"/>
      <c r="M243" s="6"/>
    </row>
    <row r="244" spans="1:13" ht="51.75" customHeight="1">
      <c r="A244" s="6"/>
      <c r="B244" s="6"/>
      <c r="C244" s="6"/>
      <c r="D244" s="6"/>
      <c r="E244" s="6"/>
      <c r="F244" s="3"/>
      <c r="G244" s="6"/>
      <c r="I244" s="6"/>
      <c r="J244" s="6"/>
      <c r="K244" s="6"/>
      <c r="L244" s="6"/>
      <c r="M244" s="6"/>
    </row>
    <row r="245" spans="1:13" ht="75" customHeight="1">
      <c r="A245" s="6"/>
      <c r="B245" s="6"/>
      <c r="C245" s="6"/>
      <c r="D245" s="6"/>
      <c r="E245" s="6"/>
      <c r="F245" s="3"/>
      <c r="G245" s="6"/>
      <c r="I245" s="6"/>
      <c r="J245" s="6"/>
      <c r="K245" s="6"/>
      <c r="L245" s="6"/>
      <c r="M245" s="6"/>
    </row>
    <row r="246" spans="1:13" ht="33" customHeight="1">
      <c r="A246" s="6"/>
      <c r="B246" s="6"/>
      <c r="C246" s="6"/>
      <c r="D246" s="6"/>
      <c r="E246" s="6"/>
      <c r="F246" s="3"/>
      <c r="G246" s="6"/>
      <c r="I246" s="6"/>
      <c r="J246" s="6"/>
      <c r="K246" s="6"/>
      <c r="L246" s="6"/>
      <c r="M246" s="6"/>
    </row>
    <row r="247" spans="1:13" ht="67.5" customHeight="1">
      <c r="A247" s="6"/>
      <c r="B247" s="6"/>
      <c r="C247" s="6"/>
      <c r="D247" s="6"/>
      <c r="E247" s="6"/>
      <c r="F247" s="3"/>
      <c r="G247" s="6"/>
      <c r="I247" s="6"/>
      <c r="J247" s="6"/>
      <c r="K247" s="6"/>
      <c r="L247" s="6"/>
      <c r="M247" s="6"/>
    </row>
    <row r="248" spans="1:13" ht="27.75" customHeight="1">
      <c r="A248" s="6"/>
      <c r="B248" s="6"/>
      <c r="C248" s="6"/>
      <c r="D248" s="6"/>
      <c r="E248" s="6"/>
      <c r="F248" s="3"/>
      <c r="G248" s="6"/>
      <c r="I248" s="6"/>
      <c r="J248" s="6"/>
      <c r="K248" s="6"/>
      <c r="L248" s="6"/>
      <c r="M248" s="6"/>
    </row>
    <row r="249" spans="1:13" ht="27.75" customHeight="1">
      <c r="A249" s="6"/>
      <c r="B249" s="6"/>
      <c r="C249" s="6"/>
      <c r="D249" s="6"/>
      <c r="E249" s="6"/>
      <c r="F249" s="3"/>
      <c r="G249" s="6"/>
      <c r="I249" s="6"/>
      <c r="J249" s="6"/>
      <c r="K249" s="6"/>
      <c r="L249" s="6"/>
      <c r="M249" s="6"/>
    </row>
    <row r="250" spans="1:13" ht="27.75" customHeight="1">
      <c r="A250" s="6"/>
      <c r="B250" s="6"/>
      <c r="C250" s="6"/>
      <c r="D250" s="6"/>
      <c r="E250" s="6"/>
      <c r="F250" s="3"/>
      <c r="G250" s="6"/>
      <c r="I250" s="6"/>
      <c r="J250" s="6"/>
      <c r="K250" s="6"/>
      <c r="L250" s="6"/>
      <c r="M250" s="6"/>
    </row>
    <row r="251" spans="1:13" ht="27.75" customHeight="1">
      <c r="A251" s="6"/>
      <c r="B251" s="6"/>
      <c r="C251" s="6"/>
      <c r="D251" s="6"/>
      <c r="E251" s="6"/>
      <c r="F251" s="3"/>
      <c r="G251" s="6"/>
      <c r="I251" s="6"/>
      <c r="J251" s="6"/>
      <c r="K251" s="6"/>
      <c r="L251" s="6"/>
      <c r="M251" s="6"/>
    </row>
    <row r="252" spans="1:13" ht="27.75" customHeight="1">
      <c r="A252" s="6"/>
      <c r="B252" s="6"/>
      <c r="C252" s="6"/>
      <c r="D252" s="6"/>
      <c r="E252" s="6"/>
      <c r="F252" s="3"/>
      <c r="G252" s="6"/>
      <c r="I252" s="6"/>
      <c r="J252" s="6"/>
      <c r="K252" s="6"/>
      <c r="L252" s="6"/>
      <c r="M252" s="6"/>
    </row>
    <row r="253" spans="1:13" ht="27.75" customHeight="1">
      <c r="A253" s="6"/>
      <c r="B253" s="6"/>
      <c r="C253" s="6"/>
      <c r="D253" s="6"/>
      <c r="E253" s="6"/>
      <c r="F253" s="3"/>
      <c r="G253" s="6"/>
      <c r="I253" s="6"/>
      <c r="J253" s="6"/>
      <c r="K253" s="6"/>
      <c r="L253" s="6"/>
      <c r="M253" s="6"/>
    </row>
    <row r="254" spans="1:13" ht="27.75" customHeight="1">
      <c r="A254" s="6"/>
      <c r="B254" s="6"/>
      <c r="C254" s="6"/>
      <c r="D254" s="6"/>
      <c r="E254" s="6"/>
      <c r="F254" s="3"/>
      <c r="G254" s="6"/>
      <c r="I254" s="6"/>
      <c r="J254" s="6"/>
      <c r="K254" s="6"/>
      <c r="L254" s="6"/>
      <c r="M254" s="6"/>
    </row>
    <row r="255" spans="1:13" ht="27.75" customHeight="1">
      <c r="A255" s="6"/>
      <c r="B255" s="6"/>
      <c r="C255" s="6"/>
      <c r="D255" s="6"/>
      <c r="E255" s="6"/>
      <c r="F255" s="3"/>
      <c r="G255" s="6"/>
      <c r="I255" s="6"/>
      <c r="J255" s="6"/>
      <c r="K255" s="6"/>
      <c r="L255" s="6"/>
      <c r="M255" s="6"/>
    </row>
    <row r="256" spans="1:13" ht="27.75" customHeight="1">
      <c r="A256" s="6"/>
      <c r="B256" s="6"/>
      <c r="C256" s="6"/>
      <c r="D256" s="6"/>
      <c r="E256" s="6"/>
      <c r="F256" s="3"/>
      <c r="G256" s="6"/>
      <c r="I256" s="6"/>
      <c r="J256" s="6"/>
      <c r="K256" s="6"/>
      <c r="L256" s="6"/>
      <c r="M256" s="6"/>
    </row>
    <row r="257" spans="1:13" ht="27.75" customHeight="1">
      <c r="A257" s="6"/>
      <c r="B257" s="6"/>
      <c r="C257" s="6"/>
      <c r="D257" s="6"/>
      <c r="E257" s="6"/>
      <c r="F257" s="3"/>
      <c r="G257" s="6"/>
      <c r="I257" s="6"/>
      <c r="J257" s="6"/>
      <c r="K257" s="6"/>
      <c r="L257" s="6"/>
      <c r="M257" s="6"/>
    </row>
    <row r="258" spans="1:13" ht="27.75" customHeight="1">
      <c r="A258" s="6"/>
      <c r="B258" s="6"/>
      <c r="C258" s="6"/>
      <c r="D258" s="6"/>
      <c r="E258" s="6"/>
      <c r="F258" s="3"/>
      <c r="G258" s="6"/>
      <c r="I258" s="6"/>
      <c r="J258" s="6"/>
      <c r="K258" s="6"/>
      <c r="L258" s="6"/>
      <c r="M258" s="6"/>
    </row>
    <row r="259" spans="1:13" ht="27.75" customHeight="1">
      <c r="A259" s="6"/>
      <c r="B259" s="6"/>
      <c r="C259" s="6"/>
      <c r="D259" s="6"/>
      <c r="E259" s="6"/>
      <c r="F259" s="3"/>
      <c r="G259" s="6"/>
      <c r="I259" s="6"/>
      <c r="J259" s="6"/>
      <c r="K259" s="6"/>
      <c r="L259" s="6"/>
      <c r="M259" s="6"/>
    </row>
    <row r="260" spans="1:13" ht="24">
      <c r="A260" s="6"/>
      <c r="B260" s="6"/>
      <c r="C260" s="6"/>
      <c r="D260" s="6"/>
      <c r="E260" s="6"/>
      <c r="F260" s="3"/>
      <c r="G260" s="6"/>
      <c r="I260" s="6"/>
      <c r="J260" s="6"/>
      <c r="K260" s="6"/>
      <c r="L260" s="6"/>
      <c r="M260" s="6"/>
    </row>
    <row r="261" spans="1:13" ht="24">
      <c r="A261" s="6"/>
      <c r="B261" s="6"/>
      <c r="C261" s="6"/>
      <c r="D261" s="6"/>
      <c r="E261" s="6"/>
      <c r="F261" s="3"/>
      <c r="G261" s="6"/>
      <c r="I261" s="6"/>
      <c r="J261" s="6"/>
      <c r="K261" s="6"/>
      <c r="L261" s="6"/>
      <c r="M261" s="6"/>
    </row>
    <row r="262" spans="1:13" ht="24">
      <c r="A262" s="6"/>
      <c r="B262" s="6"/>
      <c r="C262" s="6"/>
      <c r="D262" s="6"/>
      <c r="E262" s="6"/>
      <c r="F262" s="3"/>
      <c r="G262" s="6"/>
      <c r="I262" s="6"/>
      <c r="J262" s="6"/>
      <c r="K262" s="6"/>
      <c r="L262" s="6"/>
      <c r="M262" s="6"/>
    </row>
    <row r="263" spans="1:13" ht="24">
      <c r="A263" s="6"/>
      <c r="B263" s="6"/>
      <c r="C263" s="6"/>
      <c r="D263" s="6"/>
      <c r="E263" s="6"/>
      <c r="F263" s="3"/>
      <c r="G263" s="6"/>
      <c r="I263" s="6"/>
      <c r="J263" s="6"/>
      <c r="K263" s="6"/>
      <c r="L263" s="6"/>
      <c r="M263" s="6"/>
    </row>
    <row r="264" spans="1:13" ht="24">
      <c r="A264" s="6"/>
      <c r="B264" s="6"/>
      <c r="C264" s="6"/>
      <c r="D264" s="6"/>
      <c r="E264" s="6"/>
      <c r="F264" s="3"/>
      <c r="G264" s="6"/>
      <c r="I264" s="6"/>
      <c r="J264" s="6"/>
      <c r="K264" s="6"/>
      <c r="L264" s="6"/>
      <c r="M264" s="6"/>
    </row>
    <row r="265" spans="1:13" ht="24">
      <c r="A265" s="6"/>
      <c r="B265" s="6"/>
      <c r="C265" s="6"/>
      <c r="D265" s="6"/>
      <c r="E265" s="6"/>
      <c r="F265" s="3"/>
      <c r="G265" s="6"/>
      <c r="I265" s="6"/>
      <c r="J265" s="6"/>
      <c r="K265" s="6"/>
      <c r="L265" s="6"/>
      <c r="M265" s="6"/>
    </row>
    <row r="266" spans="1:13" ht="24">
      <c r="A266" s="6"/>
      <c r="B266" s="6"/>
      <c r="C266" s="6"/>
      <c r="D266" s="6"/>
      <c r="E266" s="6"/>
      <c r="F266" s="3"/>
      <c r="G266" s="6"/>
      <c r="I266" s="6"/>
      <c r="J266" s="6"/>
      <c r="K266" s="6"/>
      <c r="L266" s="6"/>
      <c r="M266" s="6"/>
    </row>
    <row r="267" spans="1:13" ht="24">
      <c r="A267" s="6"/>
      <c r="B267" s="6"/>
      <c r="C267" s="6"/>
      <c r="D267" s="6"/>
      <c r="E267" s="6"/>
      <c r="F267" s="3"/>
      <c r="G267" s="6"/>
      <c r="I267" s="6"/>
      <c r="J267" s="6"/>
      <c r="K267" s="6"/>
      <c r="L267" s="6"/>
      <c r="M267" s="6"/>
    </row>
    <row r="268" spans="1:13" ht="24">
      <c r="A268" s="6"/>
      <c r="B268" s="6"/>
      <c r="C268" s="6"/>
      <c r="D268" s="6"/>
      <c r="E268" s="6"/>
      <c r="F268" s="3"/>
      <c r="G268" s="6"/>
      <c r="I268" s="6"/>
      <c r="J268" s="6"/>
      <c r="K268" s="6"/>
      <c r="L268" s="6"/>
      <c r="M268" s="6"/>
    </row>
    <row r="269" spans="1:13" ht="24">
      <c r="A269" s="6"/>
      <c r="B269" s="6"/>
      <c r="C269" s="6"/>
      <c r="D269" s="6"/>
      <c r="E269" s="6"/>
      <c r="F269" s="3"/>
      <c r="G269" s="6"/>
      <c r="I269" s="6"/>
      <c r="J269" s="6"/>
      <c r="K269" s="6"/>
      <c r="L269" s="6"/>
      <c r="M269" s="6"/>
    </row>
    <row r="270" spans="1:13" ht="24">
      <c r="A270" s="6"/>
      <c r="B270" s="6"/>
      <c r="C270" s="6"/>
      <c r="D270" s="6"/>
      <c r="E270" s="6"/>
      <c r="F270" s="3"/>
      <c r="G270" s="6"/>
      <c r="I270" s="6"/>
      <c r="J270" s="6"/>
      <c r="K270" s="6"/>
      <c r="L270" s="6"/>
      <c r="M270" s="6"/>
    </row>
    <row r="271" spans="1:13" ht="24">
      <c r="A271" s="6"/>
      <c r="B271" s="6"/>
      <c r="C271" s="6"/>
      <c r="D271" s="6"/>
      <c r="E271" s="6"/>
      <c r="F271" s="3"/>
      <c r="G271" s="6"/>
      <c r="I271" s="6"/>
      <c r="J271" s="6"/>
      <c r="K271" s="6"/>
      <c r="L271" s="6"/>
      <c r="M271" s="6"/>
    </row>
    <row r="272" spans="1:13" ht="24">
      <c r="A272" s="6"/>
      <c r="B272" s="6"/>
      <c r="C272" s="6"/>
      <c r="D272" s="6"/>
      <c r="E272" s="6"/>
      <c r="F272" s="3"/>
      <c r="G272" s="6"/>
      <c r="I272" s="6"/>
      <c r="J272" s="6"/>
      <c r="K272" s="6"/>
      <c r="L272" s="6"/>
      <c r="M272" s="6"/>
    </row>
  </sheetData>
  <mergeCells count="23">
    <mergeCell ref="J27:L27"/>
    <mergeCell ref="I5:I6"/>
    <mergeCell ref="J8:L8"/>
    <mergeCell ref="I19:L19"/>
    <mergeCell ref="J4:K4"/>
    <mergeCell ref="H3:L3"/>
    <mergeCell ref="J5:J6"/>
    <mergeCell ref="J85:L85"/>
    <mergeCell ref="A3:B5"/>
    <mergeCell ref="C3:C5"/>
    <mergeCell ref="D3:D6"/>
    <mergeCell ref="A63:C63"/>
    <mergeCell ref="J63:L63"/>
    <mergeCell ref="A70:C70"/>
    <mergeCell ref="J70:L70"/>
    <mergeCell ref="A79:C79"/>
    <mergeCell ref="J79:L79"/>
    <mergeCell ref="J36:L36"/>
    <mergeCell ref="J41:L41"/>
    <mergeCell ref="J46:L46"/>
    <mergeCell ref="J51:L51"/>
    <mergeCell ref="J58:L58"/>
    <mergeCell ref="J31:L31"/>
  </mergeCells>
  <pageMargins left="0.3" right="0.3" top="0.5" bottom="0.2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83"/>
  <sheetViews>
    <sheetView topLeftCell="C3" zoomScale="106" zoomScaleNormal="106" workbookViewId="0">
      <selection activeCell="E61" sqref="E61"/>
    </sheetView>
  </sheetViews>
  <sheetFormatPr defaultRowHeight="25.5"/>
  <cols>
    <col min="1" max="1" width="9.5703125" style="9" customWidth="1"/>
    <col min="2" max="2" width="5.140625" style="13" customWidth="1"/>
    <col min="3" max="3" width="36" style="19" customWidth="1"/>
    <col min="4" max="4" width="10.140625" style="1" customWidth="1"/>
    <col min="5" max="5" width="10.7109375" style="355" customWidth="1"/>
    <col min="6" max="6" width="9.85546875" style="356" customWidth="1"/>
    <col min="7" max="7" width="10.28515625" style="357" customWidth="1"/>
    <col min="8" max="8" width="9.5703125" style="3" customWidth="1"/>
    <col min="9" max="9" width="9.85546875" style="3" customWidth="1"/>
    <col min="10" max="10" width="9.5703125" style="3" customWidth="1"/>
    <col min="11" max="11" width="11.140625" style="358" customWidth="1"/>
    <col min="12" max="12" width="8.140625" style="3" customWidth="1"/>
    <col min="13" max="13" width="11.140625" style="3" customWidth="1"/>
    <col min="14" max="15" width="10.7109375" style="3" customWidth="1"/>
    <col min="16" max="16" width="14" style="3" customWidth="1"/>
    <col min="17" max="19" width="14" style="6" customWidth="1"/>
    <col min="20" max="16384" width="9.140625" style="6"/>
  </cols>
  <sheetData>
    <row r="1" spans="1:24 16377:16377" s="7" customFormat="1" ht="27.75" hidden="1" customHeight="1">
      <c r="A1" s="112" t="s">
        <v>21</v>
      </c>
      <c r="B1" s="112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8"/>
      <c r="X1" s="115"/>
    </row>
    <row r="2" spans="1:24 16377:16377" s="7" customFormat="1" ht="26.25" hidden="1" customHeight="1">
      <c r="A2" s="113" t="s">
        <v>36</v>
      </c>
      <c r="B2" s="113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8"/>
      <c r="X2" s="115"/>
    </row>
    <row r="3" spans="1:24 16377:16377" s="122" customFormat="1" ht="30" customHeight="1">
      <c r="A3" s="628" t="s">
        <v>61</v>
      </c>
      <c r="B3" s="629"/>
      <c r="C3" s="632" t="s">
        <v>0</v>
      </c>
      <c r="D3" s="686" t="s">
        <v>136</v>
      </c>
      <c r="E3" s="689" t="s">
        <v>43</v>
      </c>
      <c r="F3" s="84" t="s">
        <v>26</v>
      </c>
      <c r="G3" s="691" t="s">
        <v>102</v>
      </c>
      <c r="H3" s="668" t="s">
        <v>109</v>
      </c>
      <c r="I3" s="669"/>
      <c r="J3" s="670"/>
      <c r="K3" s="671" t="s">
        <v>103</v>
      </c>
      <c r="L3" s="668" t="s">
        <v>22</v>
      </c>
      <c r="M3" s="669"/>
      <c r="N3" s="283" t="s">
        <v>7</v>
      </c>
      <c r="O3" s="283" t="s">
        <v>7</v>
      </c>
      <c r="P3" s="663" t="s">
        <v>47</v>
      </c>
    </row>
    <row r="4" spans="1:24 16377:16377" s="122" customFormat="1" ht="21.75" customHeight="1">
      <c r="A4" s="630"/>
      <c r="B4" s="631"/>
      <c r="C4" s="633"/>
      <c r="D4" s="687"/>
      <c r="E4" s="690"/>
      <c r="F4" s="284" t="s">
        <v>33</v>
      </c>
      <c r="G4" s="692"/>
      <c r="H4" s="674" t="s">
        <v>48</v>
      </c>
      <c r="I4" s="675"/>
      <c r="J4" s="676" t="s">
        <v>49</v>
      </c>
      <c r="K4" s="672"/>
      <c r="L4" s="676" t="s">
        <v>51</v>
      </c>
      <c r="M4" s="679" t="s">
        <v>52</v>
      </c>
      <c r="N4" s="654" t="s">
        <v>135</v>
      </c>
      <c r="O4" s="682" t="s">
        <v>134</v>
      </c>
      <c r="P4" s="664"/>
    </row>
    <row r="5" spans="1:24 16377:16377" s="122" customFormat="1" ht="21.75" customHeight="1">
      <c r="A5" s="630"/>
      <c r="B5" s="631"/>
      <c r="C5" s="633"/>
      <c r="D5" s="687"/>
      <c r="E5" s="690"/>
      <c r="F5" s="285" t="s">
        <v>34</v>
      </c>
      <c r="G5" s="692"/>
      <c r="H5" s="286" t="s">
        <v>104</v>
      </c>
      <c r="I5" s="287" t="s">
        <v>105</v>
      </c>
      <c r="J5" s="677"/>
      <c r="K5" s="672"/>
      <c r="L5" s="677"/>
      <c r="M5" s="680"/>
      <c r="N5" s="655"/>
      <c r="O5" s="683"/>
      <c r="P5" s="664"/>
    </row>
    <row r="6" spans="1:24 16377:16377" s="122" customFormat="1" ht="30.75" customHeight="1">
      <c r="A6" s="134"/>
      <c r="B6" s="135"/>
      <c r="C6" s="633"/>
      <c r="D6" s="687"/>
      <c r="E6" s="690"/>
      <c r="F6" s="288" t="s">
        <v>56</v>
      </c>
      <c r="G6" s="692"/>
      <c r="H6" s="531">
        <v>8000000</v>
      </c>
      <c r="I6" s="615">
        <v>9890700</v>
      </c>
      <c r="J6" s="532">
        <v>550000</v>
      </c>
      <c r="K6" s="673"/>
      <c r="L6" s="678"/>
      <c r="M6" s="681"/>
      <c r="N6" s="656"/>
      <c r="O6" s="684"/>
      <c r="P6" s="664"/>
    </row>
    <row r="7" spans="1:24 16377:16377" s="122" customFormat="1" ht="2.25" hidden="1" customHeight="1">
      <c r="A7" s="143"/>
      <c r="B7" s="144"/>
      <c r="C7" s="633"/>
      <c r="D7" s="687"/>
      <c r="E7" s="290"/>
      <c r="F7" s="291" t="s">
        <v>49</v>
      </c>
      <c r="G7" s="693"/>
      <c r="H7" s="292" t="e">
        <f>SUM(H35,#REF!,G66:G66,H67:H73)</f>
        <v>#REF!</v>
      </c>
      <c r="I7" s="293" t="e">
        <f>I14+I29+I37+I47+I51+G65+#REF!+G70</f>
        <v>#REF!</v>
      </c>
      <c r="J7" s="294"/>
      <c r="K7" s="295"/>
      <c r="L7" s="296"/>
      <c r="M7" s="297"/>
      <c r="N7" s="289">
        <f>202200</f>
        <v>202200</v>
      </c>
      <c r="O7" s="289">
        <f>202200</f>
        <v>202200</v>
      </c>
      <c r="P7" s="665"/>
    </row>
    <row r="8" spans="1:24 16377:16377" s="158" customFormat="1" ht="24" customHeight="1">
      <c r="A8" s="148" t="s">
        <v>3</v>
      </c>
      <c r="B8" s="149" t="s">
        <v>4</v>
      </c>
      <c r="C8" s="685"/>
      <c r="D8" s="688"/>
      <c r="E8" s="298"/>
      <c r="F8" s="299"/>
      <c r="G8" s="300"/>
      <c r="H8" s="301" t="s">
        <v>57</v>
      </c>
      <c r="I8" s="666">
        <f>SUM(H6:J6)</f>
        <v>18440700</v>
      </c>
      <c r="J8" s="667"/>
      <c r="K8" s="302"/>
      <c r="L8" s="303">
        <v>0</v>
      </c>
      <c r="M8" s="533">
        <v>2000000</v>
      </c>
      <c r="N8" s="304">
        <v>2000000</v>
      </c>
      <c r="O8" s="304">
        <v>4960700</v>
      </c>
      <c r="P8" s="369"/>
    </row>
    <row r="9" spans="1:24 16377:16377" s="371" customFormat="1" ht="24" customHeight="1">
      <c r="A9" s="403" t="s">
        <v>62</v>
      </c>
      <c r="B9" s="404"/>
      <c r="C9" s="370"/>
      <c r="D9" s="305"/>
      <c r="E9" s="253">
        <v>0</v>
      </c>
      <c r="F9" s="405">
        <v>0</v>
      </c>
      <c r="G9" s="340">
        <f>E9</f>
        <v>0</v>
      </c>
      <c r="H9" s="306">
        <f t="shared" ref="H9:H14" si="0">IF($F9=1,$G9,0)</f>
        <v>0</v>
      </c>
      <c r="I9" s="306">
        <f>IF($F9=2,$G9,0)</f>
        <v>0</v>
      </c>
      <c r="J9" s="306">
        <f t="shared" ref="J9:J14" si="1">IF($F9=3,$G9,0)</f>
        <v>0</v>
      </c>
      <c r="K9" s="110" t="s">
        <v>106</v>
      </c>
      <c r="L9" s="351">
        <f t="shared" ref="L9:L14" si="2">IF($F9=4,$G9,0)</f>
        <v>0</v>
      </c>
      <c r="M9" s="389">
        <f t="shared" ref="M9:M14" si="3">IF($F9=5,$G9,0)</f>
        <v>0</v>
      </c>
      <c r="N9" s="354">
        <f>IF($F9=6,$G9,0)</f>
        <v>0</v>
      </c>
      <c r="O9" s="354">
        <f>IF($F9=7,$G9,0)</f>
        <v>0</v>
      </c>
      <c r="P9" s="406"/>
    </row>
    <row r="10" spans="1:24 16377:16377" s="372" customFormat="1" ht="41.25" customHeight="1">
      <c r="A10" s="407" t="s">
        <v>62</v>
      </c>
      <c r="B10" s="408"/>
      <c r="C10" s="359"/>
      <c r="D10" s="409"/>
      <c r="E10" s="535">
        <v>0</v>
      </c>
      <c r="F10" s="411">
        <v>0</v>
      </c>
      <c r="G10" s="360">
        <f>E10</f>
        <v>0</v>
      </c>
      <c r="H10" s="306">
        <f t="shared" si="0"/>
        <v>0</v>
      </c>
      <c r="I10" s="306">
        <f t="shared" ref="I10:I14" si="4">IF($F10=2,$G10,0)</f>
        <v>0</v>
      </c>
      <c r="J10" s="306">
        <f t="shared" si="1"/>
        <v>0</v>
      </c>
      <c r="K10" s="409"/>
      <c r="L10" s="351">
        <f t="shared" si="2"/>
        <v>0</v>
      </c>
      <c r="M10" s="389">
        <f t="shared" si="3"/>
        <v>0</v>
      </c>
      <c r="N10" s="354">
        <f t="shared" ref="N10:N14" si="5">IF($F10=6,$G10,0)</f>
        <v>0</v>
      </c>
      <c r="O10" s="354">
        <f t="shared" ref="O10:O14" si="6">IF($F10=7,$G10,0)</f>
        <v>0</v>
      </c>
      <c r="P10" s="412"/>
      <c r="XEW10" s="534">
        <f>SUM(E10:XEV10)</f>
        <v>0</v>
      </c>
    </row>
    <row r="11" spans="1:24 16377:16377" s="372" customFormat="1" ht="41.25" customHeight="1">
      <c r="A11" s="407" t="s">
        <v>62</v>
      </c>
      <c r="B11" s="408"/>
      <c r="C11" s="359"/>
      <c r="D11" s="409"/>
      <c r="E11" s="535">
        <v>0</v>
      </c>
      <c r="F11" s="411">
        <v>0</v>
      </c>
      <c r="G11" s="360">
        <f>E11</f>
        <v>0</v>
      </c>
      <c r="H11" s="306">
        <f t="shared" si="0"/>
        <v>0</v>
      </c>
      <c r="I11" s="306">
        <f t="shared" si="4"/>
        <v>0</v>
      </c>
      <c r="J11" s="306">
        <f t="shared" si="1"/>
        <v>0</v>
      </c>
      <c r="K11" s="409"/>
      <c r="L11" s="351">
        <f t="shared" si="2"/>
        <v>0</v>
      </c>
      <c r="M11" s="389">
        <f t="shared" si="3"/>
        <v>0</v>
      </c>
      <c r="N11" s="354">
        <f t="shared" si="5"/>
        <v>0</v>
      </c>
      <c r="O11" s="354">
        <f t="shared" si="6"/>
        <v>0</v>
      </c>
      <c r="P11" s="412"/>
      <c r="XEW11" s="534">
        <f>SUM(E11:XEV11)</f>
        <v>0</v>
      </c>
    </row>
    <row r="12" spans="1:24 16377:16377" s="372" customFormat="1" ht="41.25" customHeight="1">
      <c r="A12" s="407" t="s">
        <v>62</v>
      </c>
      <c r="B12" s="408"/>
      <c r="C12" s="359"/>
      <c r="D12" s="409"/>
      <c r="E12" s="410">
        <v>0</v>
      </c>
      <c r="F12" s="411">
        <v>0</v>
      </c>
      <c r="G12" s="360">
        <v>0</v>
      </c>
      <c r="H12" s="306">
        <f t="shared" si="0"/>
        <v>0</v>
      </c>
      <c r="I12" s="306">
        <f t="shared" si="4"/>
        <v>0</v>
      </c>
      <c r="J12" s="306">
        <f t="shared" si="1"/>
        <v>0</v>
      </c>
      <c r="K12" s="409"/>
      <c r="L12" s="351">
        <f t="shared" si="2"/>
        <v>0</v>
      </c>
      <c r="M12" s="389">
        <f t="shared" si="3"/>
        <v>0</v>
      </c>
      <c r="N12" s="354">
        <f t="shared" si="5"/>
        <v>0</v>
      </c>
      <c r="O12" s="354">
        <f t="shared" si="6"/>
        <v>0</v>
      </c>
      <c r="P12" s="412"/>
      <c r="XEW12" s="534">
        <f>SUM(E12:XEV12)</f>
        <v>0</v>
      </c>
    </row>
    <row r="13" spans="1:24 16377:16377" s="372" customFormat="1" ht="41.25" customHeight="1">
      <c r="A13" s="407" t="s">
        <v>62</v>
      </c>
      <c r="B13" s="408"/>
      <c r="C13" s="359"/>
      <c r="D13" s="409"/>
      <c r="E13" s="410">
        <v>0</v>
      </c>
      <c r="F13" s="411">
        <v>0</v>
      </c>
      <c r="G13" s="360">
        <v>0</v>
      </c>
      <c r="H13" s="306">
        <f t="shared" si="0"/>
        <v>0</v>
      </c>
      <c r="I13" s="306">
        <f t="shared" si="4"/>
        <v>0</v>
      </c>
      <c r="J13" s="306">
        <f t="shared" si="1"/>
        <v>0</v>
      </c>
      <c r="K13" s="409"/>
      <c r="L13" s="351">
        <f t="shared" si="2"/>
        <v>0</v>
      </c>
      <c r="M13" s="389">
        <f t="shared" si="3"/>
        <v>0</v>
      </c>
      <c r="N13" s="354">
        <f t="shared" si="5"/>
        <v>0</v>
      </c>
      <c r="O13" s="354">
        <f t="shared" si="6"/>
        <v>0</v>
      </c>
      <c r="P13" s="412"/>
      <c r="XEW13" s="534">
        <f>SUM(E13:XEV13)</f>
        <v>0</v>
      </c>
    </row>
    <row r="14" spans="1:24 16377:16377" s="373" customFormat="1" ht="48.75" customHeight="1" thickBot="1">
      <c r="A14" s="413" t="s">
        <v>63</v>
      </c>
      <c r="B14" s="414"/>
      <c r="C14" s="415" t="s">
        <v>66</v>
      </c>
      <c r="D14" s="416"/>
      <c r="E14" s="417"/>
      <c r="F14" s="418"/>
      <c r="G14" s="347">
        <f>SUM(G9:G13)</f>
        <v>0</v>
      </c>
      <c r="H14" s="308">
        <f t="shared" si="0"/>
        <v>0</v>
      </c>
      <c r="I14" s="306">
        <f t="shared" si="4"/>
        <v>0</v>
      </c>
      <c r="J14" s="308">
        <f t="shared" si="1"/>
        <v>0</v>
      </c>
      <c r="K14" s="419"/>
      <c r="L14" s="351">
        <f t="shared" si="2"/>
        <v>0</v>
      </c>
      <c r="M14" s="389">
        <f t="shared" si="3"/>
        <v>0</v>
      </c>
      <c r="N14" s="354">
        <f t="shared" si="5"/>
        <v>0</v>
      </c>
      <c r="O14" s="354">
        <f t="shared" si="6"/>
        <v>0</v>
      </c>
      <c r="P14" s="420"/>
    </row>
    <row r="15" spans="1:24 16377:16377" s="371" customFormat="1" ht="28.5" customHeight="1" thickBot="1">
      <c r="A15" s="374"/>
      <c r="B15" s="421"/>
      <c r="C15" s="375" t="s">
        <v>64</v>
      </c>
      <c r="D15" s="423"/>
      <c r="E15" s="314" t="s">
        <v>107</v>
      </c>
      <c r="F15" s="376">
        <f>H15/I8</f>
        <v>0</v>
      </c>
      <c r="G15" s="537">
        <f>H15+G14</f>
        <v>0</v>
      </c>
      <c r="H15" s="660">
        <f>SUM(H14:J14)</f>
        <v>0</v>
      </c>
      <c r="I15" s="661"/>
      <c r="J15" s="662"/>
      <c r="K15" s="536">
        <f>I8-G15</f>
        <v>18440700</v>
      </c>
      <c r="L15" s="422"/>
      <c r="M15" s="377"/>
      <c r="N15" s="424">
        <f>N8-N14</f>
        <v>2000000</v>
      </c>
      <c r="O15" s="424">
        <f>O8-O14</f>
        <v>4960700</v>
      </c>
      <c r="P15" s="794">
        <f>SUM(O14)/O8</f>
        <v>0</v>
      </c>
    </row>
    <row r="16" spans="1:24 16377:16377" s="371" customFormat="1" ht="28.5" customHeight="1" thickTop="1">
      <c r="A16" s="425" t="s">
        <v>65</v>
      </c>
      <c r="B16" s="426"/>
      <c r="C16" s="108"/>
      <c r="D16" s="305"/>
      <c r="E16" s="427"/>
      <c r="F16" s="428">
        <v>0</v>
      </c>
      <c r="G16" s="200">
        <v>0</v>
      </c>
      <c r="H16" s="309">
        <f t="shared" ref="H16:H22" si="7">IF($F16=1,$G16,0)</f>
        <v>0</v>
      </c>
      <c r="I16" s="309">
        <f t="shared" ref="I16:I22" si="8">IF($F16=2,$G16,0)</f>
        <v>0</v>
      </c>
      <c r="J16" s="309">
        <f t="shared" ref="J16:J22" si="9">IF($F16=3,$G16,0)</f>
        <v>0</v>
      </c>
      <c r="K16" s="329"/>
      <c r="L16" s="391">
        <f t="shared" ref="L16:L22" si="10">IF($F16=4,$G16,0)</f>
        <v>0</v>
      </c>
      <c r="M16" s="392">
        <f t="shared" ref="M16:M22" si="11">IF($F16=5,$G16,0)</f>
        <v>0</v>
      </c>
      <c r="N16" s="353">
        <f>IF($F16=6,$E16,0)</f>
        <v>0</v>
      </c>
      <c r="O16" s="353">
        <f>IF($F16=6,$E16,0)</f>
        <v>0</v>
      </c>
      <c r="P16" s="429"/>
    </row>
    <row r="17" spans="1:16" s="371" customFormat="1" ht="71.25" hidden="1" customHeight="1">
      <c r="A17" s="425" t="s">
        <v>38</v>
      </c>
      <c r="B17" s="426"/>
      <c r="C17" s="430"/>
      <c r="D17" s="92"/>
      <c r="E17" s="378"/>
      <c r="F17" s="431"/>
      <c r="G17" s="200">
        <v>0</v>
      </c>
      <c r="H17" s="306">
        <f t="shared" si="7"/>
        <v>0</v>
      </c>
      <c r="I17" s="306">
        <f t="shared" si="8"/>
        <v>0</v>
      </c>
      <c r="J17" s="306">
        <f t="shared" si="9"/>
        <v>0</v>
      </c>
      <c r="K17" s="432"/>
      <c r="L17" s="351">
        <f t="shared" si="10"/>
        <v>0</v>
      </c>
      <c r="M17" s="389">
        <f t="shared" si="11"/>
        <v>0</v>
      </c>
      <c r="N17" s="354">
        <f t="shared" ref="N17:O22" si="12">IF($F17=6,$G17,0)</f>
        <v>0</v>
      </c>
      <c r="O17" s="354">
        <f t="shared" si="12"/>
        <v>0</v>
      </c>
      <c r="P17" s="379" t="s">
        <v>108</v>
      </c>
    </row>
    <row r="18" spans="1:16" s="371" customFormat="1" ht="21.75" customHeight="1">
      <c r="A18" s="425" t="s">
        <v>65</v>
      </c>
      <c r="B18" s="426"/>
      <c r="C18" s="433"/>
      <c r="D18" s="305"/>
      <c r="E18" s="434"/>
      <c r="F18" s="405">
        <v>0</v>
      </c>
      <c r="G18" s="200">
        <v>0</v>
      </c>
      <c r="H18" s="306">
        <f t="shared" si="7"/>
        <v>0</v>
      </c>
      <c r="I18" s="306">
        <f t="shared" si="8"/>
        <v>0</v>
      </c>
      <c r="J18" s="306">
        <f t="shared" si="9"/>
        <v>0</v>
      </c>
      <c r="K18" s="432"/>
      <c r="L18" s="351">
        <f t="shared" si="10"/>
        <v>0</v>
      </c>
      <c r="M18" s="389">
        <f t="shared" si="11"/>
        <v>0</v>
      </c>
      <c r="N18" s="354">
        <f t="shared" si="12"/>
        <v>0</v>
      </c>
      <c r="O18" s="354">
        <f t="shared" si="12"/>
        <v>0</v>
      </c>
      <c r="P18" s="406"/>
    </row>
    <row r="19" spans="1:16" s="371" customFormat="1" ht="21.75" customHeight="1">
      <c r="A19" s="425" t="s">
        <v>65</v>
      </c>
      <c r="B19" s="435"/>
      <c r="C19" s="433"/>
      <c r="D19" s="436"/>
      <c r="E19" s="434"/>
      <c r="F19" s="405">
        <v>0</v>
      </c>
      <c r="G19" s="200">
        <v>0</v>
      </c>
      <c r="H19" s="306">
        <f t="shared" si="7"/>
        <v>0</v>
      </c>
      <c r="I19" s="306">
        <f t="shared" si="8"/>
        <v>0</v>
      </c>
      <c r="J19" s="306">
        <f t="shared" si="9"/>
        <v>0</v>
      </c>
      <c r="K19" s="432"/>
      <c r="L19" s="351">
        <f t="shared" si="10"/>
        <v>0</v>
      </c>
      <c r="M19" s="389">
        <f t="shared" si="11"/>
        <v>0</v>
      </c>
      <c r="N19" s="354">
        <f t="shared" si="12"/>
        <v>0</v>
      </c>
      <c r="O19" s="354">
        <f t="shared" si="12"/>
        <v>0</v>
      </c>
      <c r="P19" s="406"/>
    </row>
    <row r="20" spans="1:16" s="371" customFormat="1" ht="21.75" customHeight="1">
      <c r="A20" s="425" t="s">
        <v>65</v>
      </c>
      <c r="B20" s="437"/>
      <c r="C20" s="433"/>
      <c r="D20" s="305"/>
      <c r="E20" s="434"/>
      <c r="F20" s="405">
        <v>0</v>
      </c>
      <c r="G20" s="200">
        <v>0</v>
      </c>
      <c r="H20" s="306">
        <f t="shared" si="7"/>
        <v>0</v>
      </c>
      <c r="I20" s="306">
        <f t="shared" si="8"/>
        <v>0</v>
      </c>
      <c r="J20" s="306">
        <f t="shared" si="9"/>
        <v>0</v>
      </c>
      <c r="K20" s="432"/>
      <c r="L20" s="351">
        <f t="shared" si="10"/>
        <v>0</v>
      </c>
      <c r="M20" s="389">
        <f t="shared" si="11"/>
        <v>0</v>
      </c>
      <c r="N20" s="354">
        <f t="shared" si="12"/>
        <v>0</v>
      </c>
      <c r="O20" s="354">
        <f t="shared" si="12"/>
        <v>0</v>
      </c>
      <c r="P20" s="406"/>
    </row>
    <row r="21" spans="1:16" s="372" customFormat="1" ht="21" customHeight="1">
      <c r="A21" s="425" t="s">
        <v>65</v>
      </c>
      <c r="B21" s="437"/>
      <c r="C21" s="433"/>
      <c r="D21" s="90"/>
      <c r="E21" s="434"/>
      <c r="F21" s="405">
        <v>0</v>
      </c>
      <c r="G21" s="200">
        <v>0</v>
      </c>
      <c r="H21" s="306">
        <f t="shared" si="7"/>
        <v>0</v>
      </c>
      <c r="I21" s="306">
        <f t="shared" si="8"/>
        <v>0</v>
      </c>
      <c r="J21" s="306">
        <f t="shared" si="9"/>
        <v>0</v>
      </c>
      <c r="K21" s="432"/>
      <c r="L21" s="351">
        <f t="shared" si="10"/>
        <v>0</v>
      </c>
      <c r="M21" s="389">
        <f t="shared" si="11"/>
        <v>0</v>
      </c>
      <c r="N21" s="354">
        <f t="shared" si="12"/>
        <v>0</v>
      </c>
      <c r="O21" s="354">
        <f t="shared" si="12"/>
        <v>0</v>
      </c>
      <c r="P21" s="406"/>
    </row>
    <row r="22" spans="1:16" s="380" customFormat="1" ht="42" customHeight="1" thickBot="1">
      <c r="A22" s="438" t="s">
        <v>65</v>
      </c>
      <c r="B22" s="439">
        <v>30</v>
      </c>
      <c r="C22" s="433"/>
      <c r="D22" s="87"/>
      <c r="E22" s="434"/>
      <c r="F22" s="405">
        <v>0</v>
      </c>
      <c r="G22" s="200">
        <v>0</v>
      </c>
      <c r="H22" s="306">
        <f t="shared" si="7"/>
        <v>0</v>
      </c>
      <c r="I22" s="306">
        <f t="shared" si="8"/>
        <v>0</v>
      </c>
      <c r="J22" s="306">
        <f t="shared" si="9"/>
        <v>0</v>
      </c>
      <c r="K22" s="432"/>
      <c r="L22" s="351">
        <f t="shared" si="10"/>
        <v>0</v>
      </c>
      <c r="M22" s="389">
        <f t="shared" si="11"/>
        <v>0</v>
      </c>
      <c r="N22" s="354">
        <f t="shared" si="12"/>
        <v>0</v>
      </c>
      <c r="O22" s="354">
        <f t="shared" si="12"/>
        <v>0</v>
      </c>
      <c r="P22" s="406"/>
    </row>
    <row r="23" spans="1:16" s="373" customFormat="1" ht="46.5" customHeight="1" thickBot="1">
      <c r="A23" s="438" t="s">
        <v>65</v>
      </c>
      <c r="B23" s="439">
        <v>30</v>
      </c>
      <c r="C23" s="440" t="s">
        <v>78</v>
      </c>
      <c r="D23" s="312"/>
      <c r="E23" s="381"/>
      <c r="F23" s="313"/>
      <c r="G23" s="793">
        <f>SUM(G16:G22)</f>
        <v>0</v>
      </c>
      <c r="H23" s="441">
        <f>SUM($H18:$H22)</f>
        <v>0</v>
      </c>
      <c r="I23" s="441">
        <f>SUM($I18:$I22)</f>
        <v>0</v>
      </c>
      <c r="J23" s="441">
        <f>SUM($J18:$J22)</f>
        <v>0</v>
      </c>
      <c r="K23" s="442"/>
      <c r="L23" s="441">
        <f>SUM($J18:$J22)</f>
        <v>0</v>
      </c>
      <c r="M23" s="441">
        <f>SUM($J18:$J22)</f>
        <v>0</v>
      </c>
      <c r="N23" s="443">
        <f>SUM(N14,N16)</f>
        <v>0</v>
      </c>
      <c r="O23" s="443">
        <f>SUM(O14,O16)</f>
        <v>0</v>
      </c>
      <c r="P23" s="406"/>
    </row>
    <row r="24" spans="1:16" s="371" customFormat="1" ht="22.5" customHeight="1" thickBot="1">
      <c r="A24" s="382"/>
      <c r="B24" s="444"/>
      <c r="C24" s="383" t="s">
        <v>79</v>
      </c>
      <c r="D24" s="423"/>
      <c r="E24" s="314" t="s">
        <v>107</v>
      </c>
      <c r="F24" s="376">
        <f>H24/I8</f>
        <v>0</v>
      </c>
      <c r="G24" s="537">
        <f>H24+G23</f>
        <v>0</v>
      </c>
      <c r="H24" s="660">
        <f>H15</f>
        <v>0</v>
      </c>
      <c r="I24" s="661"/>
      <c r="J24" s="662"/>
      <c r="K24" s="536">
        <f>K15-G24</f>
        <v>18440700</v>
      </c>
      <c r="L24" s="445"/>
      <c r="M24" s="384"/>
      <c r="N24" s="446">
        <f>N8-N23</f>
        <v>2000000</v>
      </c>
      <c r="O24" s="446">
        <f>O8-O23</f>
        <v>4960700</v>
      </c>
      <c r="P24" s="794">
        <f>SUM(O23)/O8</f>
        <v>0</v>
      </c>
    </row>
    <row r="25" spans="1:16" s="371" customFormat="1" ht="45.75" customHeight="1" thickTop="1">
      <c r="A25" s="448" t="s">
        <v>82</v>
      </c>
      <c r="B25" s="437"/>
      <c r="C25" s="108"/>
      <c r="D25" s="315"/>
      <c r="E25" s="787">
        <v>0</v>
      </c>
      <c r="F25" s="449">
        <v>0</v>
      </c>
      <c r="G25" s="450">
        <v>0</v>
      </c>
      <c r="H25" s="316">
        <f>IF($F25=1,$G25,0)</f>
        <v>0</v>
      </c>
      <c r="I25" s="316">
        <f>IF($F25=2,$G25,0)</f>
        <v>0</v>
      </c>
      <c r="J25" s="316">
        <f>IF($F25=3,$G25,0)</f>
        <v>0</v>
      </c>
      <c r="K25" s="451"/>
      <c r="L25" s="452">
        <f>IF($F25=4,$G25,0)</f>
        <v>0</v>
      </c>
      <c r="M25" s="453">
        <f>IF($F25=5,$G25,0)</f>
        <v>0</v>
      </c>
      <c r="N25" s="454">
        <f>IF($F25=6,$E25,0)</f>
        <v>0</v>
      </c>
      <c r="O25" s="788">
        <f>IF($F25=7,$E25,0)</f>
        <v>0</v>
      </c>
      <c r="P25" s="406"/>
    </row>
    <row r="26" spans="1:16" s="380" customFormat="1" ht="42" customHeight="1" thickBot="1">
      <c r="A26" s="438" t="s">
        <v>83</v>
      </c>
      <c r="B26" s="439"/>
      <c r="C26" s="455"/>
      <c r="D26" s="352"/>
      <c r="E26" s="328">
        <v>0</v>
      </c>
      <c r="F26" s="456">
        <v>0</v>
      </c>
      <c r="G26" s="328">
        <v>0</v>
      </c>
      <c r="H26" s="309">
        <f>IF($F26=1,$G26,0)</f>
        <v>0</v>
      </c>
      <c r="I26" s="309">
        <f>IF($F26=2,$G26,0)</f>
        <v>0</v>
      </c>
      <c r="J26" s="309">
        <f>IF($F26=3,$G26,0)</f>
        <v>0</v>
      </c>
      <c r="K26" s="457"/>
      <c r="L26" s="391">
        <f>IF($F26=4,$G26,0)</f>
        <v>0</v>
      </c>
      <c r="M26" s="458">
        <f>IF($F26=5,$G26,0)</f>
        <v>0</v>
      </c>
      <c r="N26" s="354">
        <f>IF($F26=6,$G26,0)</f>
        <v>0</v>
      </c>
      <c r="O26" s="488">
        <f>IF($F26=7,$E26,0)</f>
        <v>0</v>
      </c>
      <c r="P26" s="406"/>
    </row>
    <row r="27" spans="1:16" s="373" customFormat="1" ht="26.25" customHeight="1" thickBot="1">
      <c r="A27" s="438" t="s">
        <v>83</v>
      </c>
      <c r="B27" s="439">
        <v>30</v>
      </c>
      <c r="C27" s="440" t="s">
        <v>84</v>
      </c>
      <c r="D27" s="312"/>
      <c r="E27" s="459">
        <v>0</v>
      </c>
      <c r="F27" s="313"/>
      <c r="G27" s="459">
        <v>0</v>
      </c>
      <c r="H27" s="460">
        <v>0</v>
      </c>
      <c r="I27" s="460">
        <v>0</v>
      </c>
      <c r="J27" s="460">
        <f ca="1">SUM($J23:$J39)</f>
        <v>0</v>
      </c>
      <c r="K27" s="442"/>
      <c r="L27" s="460">
        <f ca="1">SUM($J23:$J39)</f>
        <v>0</v>
      </c>
      <c r="M27" s="460">
        <f ca="1">SUM($J23:$J39)</f>
        <v>0</v>
      </c>
      <c r="N27" s="443">
        <f>SUM(N25:N26)</f>
        <v>0</v>
      </c>
      <c r="O27" s="443">
        <f>SUM(O25:O26)</f>
        <v>0</v>
      </c>
      <c r="P27" s="420"/>
    </row>
    <row r="28" spans="1:16" s="371" customFormat="1" ht="36" customHeight="1" thickBot="1">
      <c r="A28" s="382"/>
      <c r="B28" s="444"/>
      <c r="C28" s="383" t="s">
        <v>85</v>
      </c>
      <c r="D28" s="317"/>
      <c r="E28" s="318" t="s">
        <v>107</v>
      </c>
      <c r="F28" s="319">
        <f ca="1">H28/O8</f>
        <v>0</v>
      </c>
      <c r="G28" s="537">
        <f ca="1">H28+G27</f>
        <v>0</v>
      </c>
      <c r="H28" s="657">
        <f ca="1">SUM(H27:J27)</f>
        <v>0</v>
      </c>
      <c r="I28" s="658"/>
      <c r="J28" s="659"/>
      <c r="K28" s="503">
        <f ca="1">K24-G28</f>
        <v>0</v>
      </c>
      <c r="L28" s="320">
        <f t="shared" ref="L28:M28" ca="1" si="13">L24-H28</f>
        <v>0</v>
      </c>
      <c r="M28" s="320">
        <f t="shared" si="13"/>
        <v>0</v>
      </c>
      <c r="N28" s="321">
        <f>N8-(N23+N27)</f>
        <v>2000000</v>
      </c>
      <c r="O28" s="321">
        <f>O8-(O23+O27)</f>
        <v>4960700</v>
      </c>
      <c r="P28" s="795">
        <f>SUM(O23,O27)/O8</f>
        <v>0</v>
      </c>
    </row>
    <row r="29" spans="1:16" s="371" customFormat="1" ht="36" customHeight="1" thickTop="1">
      <c r="A29" s="461" t="s">
        <v>86</v>
      </c>
      <c r="B29" s="437"/>
      <c r="C29" s="462"/>
      <c r="D29" s="322"/>
      <c r="E29" s="463"/>
      <c r="F29" s="456">
        <v>0</v>
      </c>
      <c r="G29" s="307">
        <f>$E29</f>
        <v>0</v>
      </c>
      <c r="H29" s="306">
        <f>IF($F29=1,$G29,0)</f>
        <v>0</v>
      </c>
      <c r="I29" s="307">
        <f>IF($F29=2,$G29,0)</f>
        <v>0</v>
      </c>
      <c r="J29" s="306">
        <f>IF($F29=3,$G29,0)</f>
        <v>0</v>
      </c>
      <c r="K29" s="323"/>
      <c r="L29" s="344">
        <f>IF($F29=4,$G29,0)</f>
        <v>0</v>
      </c>
      <c r="M29" s="464">
        <f>IF($F29=5,$G29,0)</f>
        <v>0</v>
      </c>
      <c r="N29" s="354">
        <f>IF($F29=6,$G29,0)</f>
        <v>0</v>
      </c>
      <c r="O29" s="354">
        <f>IF($F29=7,$G29,0)</f>
        <v>0</v>
      </c>
      <c r="P29" s="406"/>
    </row>
    <row r="30" spans="1:16" s="372" customFormat="1" ht="36" customHeight="1">
      <c r="A30" s="461" t="s">
        <v>86</v>
      </c>
      <c r="B30" s="437"/>
      <c r="C30" s="465"/>
      <c r="D30" s="324"/>
      <c r="E30" s="466"/>
      <c r="F30" s="467">
        <v>0</v>
      </c>
      <c r="G30" s="310">
        <f>$E30</f>
        <v>0</v>
      </c>
      <c r="H30" s="311">
        <f>IF($F30=1,$G30,0)</f>
        <v>0</v>
      </c>
      <c r="I30" s="311">
        <f>IF($F30=2,$G30,0)</f>
        <v>0</v>
      </c>
      <c r="J30" s="311">
        <f>IF($F30=3,$G30,0)</f>
        <v>0</v>
      </c>
      <c r="K30" s="468"/>
      <c r="L30" s="469">
        <f>IF($F30=4,$G30,0)</f>
        <v>0</v>
      </c>
      <c r="M30" s="470">
        <f>IF($F30=5,$G30,0)</f>
        <v>0</v>
      </c>
      <c r="N30" s="471">
        <f>IF($F30=6,$G30,0)</f>
        <v>0</v>
      </c>
      <c r="O30" s="354">
        <f>IF($F30=7,$G30,0)</f>
        <v>0</v>
      </c>
      <c r="P30" s="406"/>
    </row>
    <row r="31" spans="1:16" s="380" customFormat="1" ht="42" customHeight="1" thickBot="1">
      <c r="A31" s="438" t="s">
        <v>86</v>
      </c>
      <c r="B31" s="439">
        <v>30</v>
      </c>
      <c r="C31" s="440" t="s">
        <v>87</v>
      </c>
      <c r="D31" s="312"/>
      <c r="E31" s="381"/>
      <c r="F31" s="313"/>
      <c r="G31" s="472">
        <v>0</v>
      </c>
      <c r="H31" s="473">
        <f>SUM(H29:H30)</f>
        <v>0</v>
      </c>
      <c r="I31" s="473">
        <f>SUM(I29:I30)</f>
        <v>0</v>
      </c>
      <c r="J31" s="473">
        <f>SUM(J29:J30)</f>
        <v>0</v>
      </c>
      <c r="K31" s="442"/>
      <c r="L31" s="460">
        <f>SUM($J28:$J35)</f>
        <v>0</v>
      </c>
      <c r="M31" s="460">
        <f>SUM($J28:$J35)</f>
        <v>0</v>
      </c>
      <c r="N31" s="474">
        <v>0</v>
      </c>
      <c r="O31" s="474">
        <v>0</v>
      </c>
      <c r="P31" s="406"/>
    </row>
    <row r="32" spans="1:16" s="373" customFormat="1" ht="31.5" customHeight="1" thickBot="1">
      <c r="A32" s="382"/>
      <c r="B32" s="444"/>
      <c r="C32" s="383" t="s">
        <v>88</v>
      </c>
      <c r="D32" s="423"/>
      <c r="E32" s="314" t="s">
        <v>107</v>
      </c>
      <c r="F32" s="376">
        <f>G32/I8</f>
        <v>0</v>
      </c>
      <c r="G32" s="537">
        <f>H32+G31</f>
        <v>0</v>
      </c>
      <c r="H32" s="660">
        <f>SUM(H31:J31)</f>
        <v>0</v>
      </c>
      <c r="I32" s="661"/>
      <c r="J32" s="662"/>
      <c r="K32" s="503">
        <f ca="1">K28-G32</f>
        <v>0</v>
      </c>
      <c r="L32" s="445"/>
      <c r="M32" s="384"/>
      <c r="N32" s="321">
        <f>N8-(N23+N27+N31)</f>
        <v>2000000</v>
      </c>
      <c r="O32" s="321">
        <f>O8-(O23+O27+O31)</f>
        <v>4960700</v>
      </c>
      <c r="P32" s="796">
        <f>SUM(O23,O27,O31)/O8</f>
        <v>0</v>
      </c>
    </row>
    <row r="33" spans="1:16" s="371" customFormat="1" ht="36" customHeight="1" thickTop="1">
      <c r="A33" s="448" t="s">
        <v>89</v>
      </c>
      <c r="B33" s="437"/>
      <c r="C33" s="462"/>
      <c r="D33" s="325"/>
      <c r="E33" s="463"/>
      <c r="F33" s="431">
        <v>0</v>
      </c>
      <c r="G33" s="326">
        <f>$E33</f>
        <v>0</v>
      </c>
      <c r="H33" s="306">
        <f>IF($F33=1,$G33,0)</f>
        <v>0</v>
      </c>
      <c r="I33" s="307">
        <f>IF($F33=2,$G33,0)</f>
        <v>0</v>
      </c>
      <c r="J33" s="306">
        <f>IF($F33=3,$G33,0)</f>
        <v>0</v>
      </c>
      <c r="K33" s="323"/>
      <c r="L33" s="344">
        <f>IF($F33=4,$G33,0)</f>
        <v>0</v>
      </c>
      <c r="M33" s="464">
        <f>IF($F33=5,$G33,0)</f>
        <v>0</v>
      </c>
      <c r="N33" s="354">
        <f>IF($F33=6,$G33,0)</f>
        <v>0</v>
      </c>
      <c r="O33" s="354">
        <f>IF($F33=7,$G33,0)</f>
        <v>0</v>
      </c>
      <c r="P33" s="792"/>
    </row>
    <row r="34" spans="1:16" s="371" customFormat="1" ht="36" customHeight="1">
      <c r="A34" s="475" t="s">
        <v>89</v>
      </c>
      <c r="B34" s="437"/>
      <c r="C34" s="476"/>
      <c r="D34" s="322"/>
      <c r="E34" s="253"/>
      <c r="F34" s="456">
        <v>0</v>
      </c>
      <c r="G34" s="200">
        <v>4880</v>
      </c>
      <c r="H34" s="330">
        <f t="shared" ref="H34:H42" si="14">IF($F34=1,$G34,0)</f>
        <v>0</v>
      </c>
      <c r="I34" s="307">
        <f t="shared" ref="I34:I42" si="15">IF($F34=2,$G34,0)</f>
        <v>0</v>
      </c>
      <c r="J34" s="306">
        <f t="shared" ref="J34:J42" si="16">IF($F34=3,$G34,0)</f>
        <v>0</v>
      </c>
      <c r="K34" s="323"/>
      <c r="L34" s="351">
        <f t="shared" ref="L34:L72" si="17">IF($F34=4,$G34,0)</f>
        <v>0</v>
      </c>
      <c r="M34" s="389">
        <f t="shared" ref="M34:M42" si="18">IF($F34=5,$G34,0)</f>
        <v>0</v>
      </c>
      <c r="N34" s="354">
        <f t="shared" ref="N34:N36" si="19">IF($F34=6,$G34,0)</f>
        <v>0</v>
      </c>
      <c r="O34" s="354">
        <f t="shared" ref="O34:O36" si="20">IF($F34=7,$G34,0)</f>
        <v>0</v>
      </c>
      <c r="P34" s="429"/>
    </row>
    <row r="35" spans="1:16" s="372" customFormat="1" ht="36" customHeight="1">
      <c r="A35" s="461" t="s">
        <v>90</v>
      </c>
      <c r="B35" s="437"/>
      <c r="C35" s="476"/>
      <c r="D35" s="322"/>
      <c r="E35" s="253"/>
      <c r="F35" s="456">
        <v>0</v>
      </c>
      <c r="G35" s="200">
        <f>$E35</f>
        <v>0</v>
      </c>
      <c r="H35" s="331">
        <f t="shared" si="14"/>
        <v>0</v>
      </c>
      <c r="I35" s="306">
        <f t="shared" si="15"/>
        <v>0</v>
      </c>
      <c r="J35" s="306">
        <f t="shared" si="16"/>
        <v>0</v>
      </c>
      <c r="K35" s="323"/>
      <c r="L35" s="351">
        <f t="shared" si="17"/>
        <v>0</v>
      </c>
      <c r="M35" s="389">
        <f t="shared" si="18"/>
        <v>0</v>
      </c>
      <c r="N35" s="354">
        <f t="shared" si="19"/>
        <v>0</v>
      </c>
      <c r="O35" s="354">
        <f t="shared" si="20"/>
        <v>0</v>
      </c>
      <c r="P35" s="406"/>
    </row>
    <row r="36" spans="1:16" s="380" customFormat="1" ht="42" customHeight="1">
      <c r="A36" s="789" t="s">
        <v>89</v>
      </c>
      <c r="B36" s="790">
        <v>28</v>
      </c>
      <c r="C36" s="791"/>
      <c r="D36" s="322"/>
      <c r="E36" s="253"/>
      <c r="F36" s="456">
        <v>0</v>
      </c>
      <c r="G36" s="200">
        <f>$E36</f>
        <v>0</v>
      </c>
      <c r="H36" s="331">
        <f t="shared" si="14"/>
        <v>0</v>
      </c>
      <c r="I36" s="307">
        <f t="shared" si="15"/>
        <v>0</v>
      </c>
      <c r="J36" s="306">
        <f t="shared" si="16"/>
        <v>0</v>
      </c>
      <c r="K36" s="323"/>
      <c r="L36" s="351">
        <f t="shared" si="17"/>
        <v>0</v>
      </c>
      <c r="M36" s="389">
        <f t="shared" si="18"/>
        <v>0</v>
      </c>
      <c r="N36" s="354">
        <f t="shared" si="19"/>
        <v>0</v>
      </c>
      <c r="O36" s="354">
        <f t="shared" si="20"/>
        <v>0</v>
      </c>
      <c r="P36" s="406"/>
    </row>
    <row r="37" spans="1:16" s="373" customFormat="1" ht="45.75" customHeight="1" thickBot="1">
      <c r="A37" s="438" t="s">
        <v>89</v>
      </c>
      <c r="B37" s="439">
        <v>28</v>
      </c>
      <c r="C37" s="440" t="s">
        <v>91</v>
      </c>
      <c r="D37" s="92"/>
      <c r="E37" s="546"/>
      <c r="F37" s="547">
        <v>0</v>
      </c>
      <c r="G37" s="548">
        <v>0</v>
      </c>
      <c r="H37" s="549">
        <f>SUM(H35)</f>
        <v>0</v>
      </c>
      <c r="I37" s="550">
        <f>SUM(I33:I36)</f>
        <v>0</v>
      </c>
      <c r="J37" s="550">
        <f t="shared" si="16"/>
        <v>0</v>
      </c>
      <c r="K37" s="551"/>
      <c r="L37" s="552">
        <f t="shared" si="17"/>
        <v>0</v>
      </c>
      <c r="M37" s="481">
        <f>SUM($J34:$J40)</f>
        <v>0</v>
      </c>
      <c r="N37" s="482">
        <f>N31</f>
        <v>0</v>
      </c>
      <c r="O37" s="482">
        <f>O31</f>
        <v>0</v>
      </c>
      <c r="P37" s="429"/>
    </row>
    <row r="38" spans="1:16" s="371" customFormat="1" ht="36" customHeight="1" thickBot="1">
      <c r="A38" s="382"/>
      <c r="B38" s="444"/>
      <c r="C38" s="383" t="s">
        <v>92</v>
      </c>
      <c r="D38" s="336"/>
      <c r="E38" s="314" t="s">
        <v>107</v>
      </c>
      <c r="F38" s="376">
        <f>G38/I8</f>
        <v>0</v>
      </c>
      <c r="G38" s="537">
        <f>H38+G37</f>
        <v>0</v>
      </c>
      <c r="H38" s="660">
        <f>SUM(H37:J37)</f>
        <v>0</v>
      </c>
      <c r="I38" s="661"/>
      <c r="J38" s="662"/>
      <c r="K38" s="503">
        <f ca="1">K32-G38</f>
        <v>0</v>
      </c>
      <c r="L38" s="350">
        <f>IF($E38=4,$F38,0)</f>
        <v>0</v>
      </c>
      <c r="M38" s="384"/>
      <c r="N38" s="337">
        <f>N8-(N23+N27+N31+N37)</f>
        <v>2000000</v>
      </c>
      <c r="O38" s="337">
        <f>O8-(O23+O27+O31+O37)</f>
        <v>4960700</v>
      </c>
      <c r="P38" s="796">
        <f>SUM(O23,O27,O31,O37)/O8</f>
        <v>0</v>
      </c>
    </row>
    <row r="39" spans="1:16" s="371" customFormat="1" ht="36" customHeight="1" thickTop="1">
      <c r="A39" s="461" t="s">
        <v>94</v>
      </c>
      <c r="B39" s="437"/>
      <c r="C39" s="483"/>
      <c r="D39" s="305"/>
      <c r="E39" s="484"/>
      <c r="F39" s="456">
        <v>0</v>
      </c>
      <c r="G39" s="200">
        <v>0</v>
      </c>
      <c r="H39" s="330">
        <f>IF($F39=1,$G39,0)</f>
        <v>0</v>
      </c>
      <c r="I39" s="306">
        <f>IF($F39=2,$G39,0)</f>
        <v>0</v>
      </c>
      <c r="J39" s="306">
        <f>IF($F39=3,$G39,0)</f>
        <v>0</v>
      </c>
      <c r="K39" s="485"/>
      <c r="L39" s="344">
        <f>IF($F39=4,$G39,0)</f>
        <v>0</v>
      </c>
      <c r="M39" s="464">
        <f>IF($F39=5,$G39,0)</f>
        <v>0</v>
      </c>
      <c r="N39" s="616">
        <f>IF($F39=6,$E39,0)</f>
        <v>0</v>
      </c>
      <c r="O39" s="616">
        <f>IF($F39=7,$E39,0)</f>
        <v>0</v>
      </c>
      <c r="P39" s="406"/>
    </row>
    <row r="40" spans="1:16" s="372" customFormat="1" ht="36" customHeight="1">
      <c r="A40" s="461" t="s">
        <v>93</v>
      </c>
      <c r="B40" s="437"/>
      <c r="C40" s="486"/>
      <c r="D40" s="88"/>
      <c r="E40" s="434"/>
      <c r="F40" s="456">
        <v>0</v>
      </c>
      <c r="G40" s="200">
        <v>0</v>
      </c>
      <c r="H40" s="330">
        <f t="shared" ref="H40:H41" si="21">IF($F40=1,$G40,0)</f>
        <v>0</v>
      </c>
      <c r="I40" s="306">
        <f t="shared" ref="I40:I41" si="22">IF($F40=2,$G40,0)</f>
        <v>0</v>
      </c>
      <c r="J40" s="306">
        <f t="shared" ref="J40:J41" si="23">IF($F40=3,$G40,0)</f>
        <v>0</v>
      </c>
      <c r="K40" s="485"/>
      <c r="L40" s="344">
        <f t="shared" ref="L40:L41" si="24">IF($F40=4,$G40,0)</f>
        <v>0</v>
      </c>
      <c r="M40" s="464">
        <f t="shared" ref="M40:M41" si="25">IF($F40=5,$G40,0)</f>
        <v>0</v>
      </c>
      <c r="N40" s="488">
        <f t="shared" ref="N40:N41" si="26">IF($F40=6,$E40,0)</f>
        <v>0</v>
      </c>
      <c r="O40" s="488">
        <f t="shared" ref="O40:O41" si="27">IF($F40=7,$E40,0)</f>
        <v>0</v>
      </c>
      <c r="P40" s="406"/>
    </row>
    <row r="41" spans="1:16" s="380" customFormat="1" ht="42" customHeight="1">
      <c r="A41" s="489" t="s">
        <v>93</v>
      </c>
      <c r="B41" s="490"/>
      <c r="C41" s="491"/>
      <c r="D41" s="361"/>
      <c r="E41" s="492"/>
      <c r="F41" s="493">
        <v>0</v>
      </c>
      <c r="G41" s="362">
        <v>1</v>
      </c>
      <c r="H41" s="330">
        <f t="shared" si="21"/>
        <v>0</v>
      </c>
      <c r="I41" s="306">
        <f t="shared" si="22"/>
        <v>0</v>
      </c>
      <c r="J41" s="306">
        <f t="shared" si="23"/>
        <v>0</v>
      </c>
      <c r="K41" s="485"/>
      <c r="L41" s="344">
        <f t="shared" si="24"/>
        <v>0</v>
      </c>
      <c r="M41" s="464">
        <f t="shared" si="25"/>
        <v>0</v>
      </c>
      <c r="N41" s="353">
        <f t="shared" si="26"/>
        <v>0</v>
      </c>
      <c r="O41" s="353">
        <f t="shared" si="27"/>
        <v>0</v>
      </c>
      <c r="P41" s="406"/>
    </row>
    <row r="42" spans="1:16" s="373" customFormat="1" ht="45.75" customHeight="1" thickBot="1">
      <c r="A42" s="494" t="s">
        <v>93</v>
      </c>
      <c r="B42" s="495">
        <v>30</v>
      </c>
      <c r="C42" s="496" t="s">
        <v>95</v>
      </c>
      <c r="D42" s="364"/>
      <c r="E42" s="417"/>
      <c r="F42" s="497">
        <v>0</v>
      </c>
      <c r="G42" s="365">
        <f>SUM(G39:G40)</f>
        <v>0</v>
      </c>
      <c r="H42" s="366">
        <f t="shared" si="14"/>
        <v>0</v>
      </c>
      <c r="I42" s="348">
        <f t="shared" si="15"/>
        <v>0</v>
      </c>
      <c r="J42" s="348">
        <f t="shared" si="16"/>
        <v>0</v>
      </c>
      <c r="K42" s="498"/>
      <c r="L42" s="499">
        <f t="shared" si="17"/>
        <v>0</v>
      </c>
      <c r="M42" s="500">
        <f t="shared" si="18"/>
        <v>0</v>
      </c>
      <c r="N42" s="501">
        <f>SUM(N37,N39)</f>
        <v>0</v>
      </c>
      <c r="O42" s="501">
        <f>SUM(O37,O39)</f>
        <v>0</v>
      </c>
      <c r="P42" s="502"/>
    </row>
    <row r="43" spans="1:16" s="371" customFormat="1" ht="36" customHeight="1" thickBot="1">
      <c r="A43" s="382"/>
      <c r="B43" s="444"/>
      <c r="C43" s="383" t="s">
        <v>96</v>
      </c>
      <c r="D43" s="336"/>
      <c r="E43" s="314" t="s">
        <v>107</v>
      </c>
      <c r="F43" s="376">
        <f>G43/I8</f>
        <v>0</v>
      </c>
      <c r="G43" s="537">
        <f>H43+G42</f>
        <v>0</v>
      </c>
      <c r="H43" s="700">
        <f>SUM(H39)</f>
        <v>0</v>
      </c>
      <c r="I43" s="701"/>
      <c r="J43" s="702"/>
      <c r="K43" s="503">
        <f ca="1">K38-G43</f>
        <v>0</v>
      </c>
      <c r="L43" s="350">
        <f t="shared" si="17"/>
        <v>0</v>
      </c>
      <c r="M43" s="377"/>
      <c r="N43" s="367">
        <f>N8-(N23+N27+N31+N37+N42)</f>
        <v>2000000</v>
      </c>
      <c r="O43" s="367">
        <f>O8-(O23+O27+O31+O37+O42)</f>
        <v>4960700</v>
      </c>
      <c r="P43" s="796">
        <f>SUM(O23,O27,O31,O37,O42)/O8</f>
        <v>0</v>
      </c>
    </row>
    <row r="44" spans="1:16" s="371" customFormat="1" ht="36" customHeight="1" thickTop="1">
      <c r="A44" s="504" t="s">
        <v>98</v>
      </c>
      <c r="B44" s="426"/>
      <c r="C44" s="462"/>
      <c r="D44" s="325"/>
      <c r="E44" s="198"/>
      <c r="F44" s="431">
        <v>0</v>
      </c>
      <c r="G44" s="328">
        <v>0</v>
      </c>
      <c r="H44" s="363">
        <f>IF($F44=1,$G44,0)</f>
        <v>0</v>
      </c>
      <c r="I44" s="328">
        <f>IF($F44=2,$G44,0)</f>
        <v>0</v>
      </c>
      <c r="J44" s="309">
        <f>IF($F44=3,$G44,0)</f>
        <v>0</v>
      </c>
      <c r="K44" s="505"/>
      <c r="L44" s="257">
        <f>IF($F44=4,$G44,0)</f>
        <v>0</v>
      </c>
      <c r="M44" s="506">
        <f>IF($F44=5,$G44,0)</f>
        <v>0</v>
      </c>
      <c r="N44" s="353">
        <f>IF($F44=6,$G44,0)</f>
        <v>0</v>
      </c>
      <c r="O44" s="353">
        <f>IF($F44=7,$G44,0)</f>
        <v>0</v>
      </c>
      <c r="P44" s="406"/>
    </row>
    <row r="45" spans="1:16" s="372" customFormat="1" ht="36" customHeight="1">
      <c r="A45" s="461" t="s">
        <v>99</v>
      </c>
      <c r="B45" s="437"/>
      <c r="C45" s="205"/>
      <c r="D45" s="385"/>
      <c r="E45" s="434"/>
      <c r="F45" s="405">
        <v>0</v>
      </c>
      <c r="G45" s="200">
        <v>0</v>
      </c>
      <c r="H45" s="306">
        <f>IF($F45=1,$G45,0)</f>
        <v>0</v>
      </c>
      <c r="I45" s="306">
        <f>IF($F45=2,$G45,0)</f>
        <v>0</v>
      </c>
      <c r="J45" s="306">
        <f>IF($F45=3,$G45,0)</f>
        <v>0</v>
      </c>
      <c r="K45" s="432"/>
      <c r="L45" s="351">
        <f>IF($F45=4,$G45,0)</f>
        <v>0</v>
      </c>
      <c r="M45" s="389">
        <f>IF($F45=5,$G45,0)</f>
        <v>0</v>
      </c>
      <c r="N45" s="354">
        <f>IF($F45=6,$G45,0)</f>
        <v>0</v>
      </c>
      <c r="O45" s="353">
        <f t="shared" ref="O45:O46" si="28">IF($F45=7,$G45,0)</f>
        <v>0</v>
      </c>
      <c r="P45" s="406"/>
    </row>
    <row r="46" spans="1:16" s="380" customFormat="1" ht="42" customHeight="1" thickBot="1">
      <c r="A46" s="438" t="s">
        <v>97</v>
      </c>
      <c r="B46" s="439"/>
      <c r="C46" s="205"/>
      <c r="D46" s="386"/>
      <c r="E46" s="434"/>
      <c r="F46" s="405">
        <v>0</v>
      </c>
      <c r="G46" s="200">
        <v>0</v>
      </c>
      <c r="H46" s="306">
        <f>IF($F46=1,$G46,0)</f>
        <v>0</v>
      </c>
      <c r="I46" s="306">
        <f>IF($F46=2,$G46,0)</f>
        <v>0</v>
      </c>
      <c r="J46" s="306">
        <f>IF($F46=3,$G46,0)</f>
        <v>0</v>
      </c>
      <c r="K46" s="432"/>
      <c r="L46" s="351">
        <f>IF($F46=4,$G46,0)</f>
        <v>0</v>
      </c>
      <c r="M46" s="389">
        <f>IF($F46=5,$G46,0)</f>
        <v>0</v>
      </c>
      <c r="N46" s="354">
        <f>IF($F46=6,$G46,0)</f>
        <v>0</v>
      </c>
      <c r="O46" s="353">
        <f t="shared" si="28"/>
        <v>0</v>
      </c>
      <c r="P46" s="406"/>
    </row>
    <row r="47" spans="1:16" s="371" customFormat="1" ht="27.75" customHeight="1" thickBot="1">
      <c r="A47" s="438" t="s">
        <v>97</v>
      </c>
      <c r="B47" s="439">
        <v>30</v>
      </c>
      <c r="C47" s="440" t="s">
        <v>100</v>
      </c>
      <c r="D47" s="88"/>
      <c r="E47" s="478"/>
      <c r="F47" s="479">
        <v>0</v>
      </c>
      <c r="G47" s="332">
        <v>0</v>
      </c>
      <c r="H47" s="334">
        <f>IF($F47=1,$G47,0)</f>
        <v>0</v>
      </c>
      <c r="I47" s="335">
        <f>I44</f>
        <v>0</v>
      </c>
      <c r="J47" s="335">
        <f>IF($F47=3,$G47,0)</f>
        <v>0</v>
      </c>
      <c r="K47" s="480"/>
      <c r="L47" s="507">
        <f t="shared" si="17"/>
        <v>0</v>
      </c>
      <c r="M47" s="508">
        <f>IF($F47=5,$G47,0)</f>
        <v>0</v>
      </c>
      <c r="N47" s="501">
        <f ca="1">SUM(N44:N66)</f>
        <v>0</v>
      </c>
      <c r="O47" s="501">
        <f ca="1">SUM(O44:O66)</f>
        <v>0</v>
      </c>
      <c r="P47" s="406"/>
    </row>
    <row r="48" spans="1:16" s="380" customFormat="1" ht="42" customHeight="1" thickBot="1">
      <c r="A48" s="382"/>
      <c r="B48" s="444"/>
      <c r="C48" s="383" t="s">
        <v>101</v>
      </c>
      <c r="D48" s="336"/>
      <c r="E48" s="314" t="s">
        <v>107</v>
      </c>
      <c r="F48" s="387">
        <f>G48/I8</f>
        <v>0</v>
      </c>
      <c r="G48" s="537">
        <f>H48+G47</f>
        <v>0</v>
      </c>
      <c r="H48" s="701">
        <f>SUM(H47:J47)</f>
        <v>0</v>
      </c>
      <c r="I48" s="701"/>
      <c r="J48" s="702"/>
      <c r="K48" s="350">
        <f ca="1">K43-G48</f>
        <v>0</v>
      </c>
      <c r="L48" s="350">
        <f t="shared" si="17"/>
        <v>0</v>
      </c>
      <c r="M48" s="384">
        <f>SUM(O23,O27,O31,O37,O42)/O8</f>
        <v>0</v>
      </c>
      <c r="N48" s="337">
        <f>N8-(N23+N27+N31+N37+N42)</f>
        <v>2000000</v>
      </c>
      <c r="O48" s="337">
        <f>O8-(O23+O27+O31+O37+O42)</f>
        <v>4960700</v>
      </c>
      <c r="P48" s="447"/>
    </row>
    <row r="49" spans="1:16" s="373" customFormat="1" ht="45.75" customHeight="1" thickTop="1">
      <c r="A49" s="425" t="s">
        <v>80</v>
      </c>
      <c r="B49" s="437"/>
      <c r="C49" s="476"/>
      <c r="D49" s="90"/>
      <c r="E49" s="434">
        <v>0</v>
      </c>
      <c r="F49" s="456">
        <v>0</v>
      </c>
      <c r="G49" s="340">
        <f>$E49</f>
        <v>0</v>
      </c>
      <c r="H49" s="327">
        <f>IF($F49=1,$G49,0)</f>
        <v>0</v>
      </c>
      <c r="I49" s="309">
        <f>IF($F49=2,$G49,0)</f>
        <v>0</v>
      </c>
      <c r="J49" s="309">
        <f>IF($F49=3,$G49,0)</f>
        <v>0</v>
      </c>
      <c r="K49" s="505"/>
      <c r="L49" s="391">
        <f>IF($F49=4,$G49,0)</f>
        <v>0</v>
      </c>
      <c r="M49" s="392">
        <f>IF($F49=5,$G49,0)</f>
        <v>0</v>
      </c>
      <c r="N49" s="393">
        <f>IF($F49=6,$G49,0)</f>
        <v>0</v>
      </c>
      <c r="O49" s="393">
        <f>IF($F49=7,$G49,0)</f>
        <v>0</v>
      </c>
      <c r="P49" s="406"/>
    </row>
    <row r="50" spans="1:16" s="371" customFormat="1" ht="45.75" customHeight="1">
      <c r="A50" s="425" t="s">
        <v>80</v>
      </c>
      <c r="B50" s="437"/>
      <c r="C50" s="476"/>
      <c r="D50" s="509"/>
      <c r="E50" s="484">
        <v>0</v>
      </c>
      <c r="F50" s="467">
        <v>0</v>
      </c>
      <c r="G50" s="200">
        <v>0</v>
      </c>
      <c r="H50" s="306">
        <f>IF($F50=1,$G50,0)</f>
        <v>0</v>
      </c>
      <c r="I50" s="306">
        <f>IF($F50=2,$G50,0)</f>
        <v>0</v>
      </c>
      <c r="J50" s="306">
        <f>IF($F50=3,$G50,0)</f>
        <v>0</v>
      </c>
      <c r="K50" s="432"/>
      <c r="L50" s="351">
        <f>IF($F50=4,$G50,0)</f>
        <v>0</v>
      </c>
      <c r="M50" s="389">
        <f>IF($F50=5,$G50,0)</f>
        <v>0</v>
      </c>
      <c r="N50" s="354">
        <f>IF($F50=6,$G50,0)</f>
        <v>0</v>
      </c>
      <c r="O50" s="353">
        <f t="shared" ref="O50:O51" si="29">IF($F50=7,$G50,0)</f>
        <v>0</v>
      </c>
      <c r="P50" s="406"/>
    </row>
    <row r="51" spans="1:16" s="371" customFormat="1" ht="41.25" customHeight="1" thickBot="1">
      <c r="A51" s="438" t="s">
        <v>80</v>
      </c>
      <c r="B51" s="439">
        <v>30</v>
      </c>
      <c r="C51" s="440" t="s">
        <v>81</v>
      </c>
      <c r="D51" s="88"/>
      <c r="E51" s="478"/>
      <c r="F51" s="479">
        <v>0</v>
      </c>
      <c r="G51" s="341">
        <v>0</v>
      </c>
      <c r="H51" s="334">
        <f>IF($F51=1,$G51,0)</f>
        <v>0</v>
      </c>
      <c r="I51" s="333">
        <f>I49</f>
        <v>0</v>
      </c>
      <c r="J51" s="335">
        <f>IF($F51=3,$G51,0)</f>
        <v>0</v>
      </c>
      <c r="K51" s="480"/>
      <c r="L51" s="507">
        <f t="shared" si="17"/>
        <v>0</v>
      </c>
      <c r="M51" s="508">
        <f>IF($F51=5,$G51,0)</f>
        <v>0</v>
      </c>
      <c r="N51" s="501">
        <f ca="1">SUM(N48:N70)</f>
        <v>0</v>
      </c>
      <c r="O51" s="501">
        <f>SUM(O49:O50)</f>
        <v>0</v>
      </c>
      <c r="P51" s="406"/>
    </row>
    <row r="52" spans="1:16" s="371" customFormat="1" ht="34.5" customHeight="1" thickBot="1">
      <c r="A52" s="382"/>
      <c r="B52" s="444"/>
      <c r="C52" s="383" t="s">
        <v>77</v>
      </c>
      <c r="D52" s="342"/>
      <c r="E52" s="343" t="s">
        <v>107</v>
      </c>
      <c r="F52" s="387">
        <f>G52/I8</f>
        <v>0</v>
      </c>
      <c r="G52" s="537">
        <f>H52+G51</f>
        <v>0</v>
      </c>
      <c r="H52" s="701">
        <f>SUM(H51:J51)</f>
        <v>0</v>
      </c>
      <c r="I52" s="701"/>
      <c r="J52" s="702"/>
      <c r="K52" s="350">
        <f ca="1">K48-G52</f>
        <v>0</v>
      </c>
      <c r="L52" s="350">
        <f t="shared" si="17"/>
        <v>0</v>
      </c>
      <c r="M52" s="384"/>
      <c r="N52" s="337">
        <f>N12-(N27+N31+N35+N41+N46)</f>
        <v>0</v>
      </c>
      <c r="O52" s="337">
        <f>O12-(O27+O31+O35+O41+O46)</f>
        <v>0</v>
      </c>
      <c r="P52" s="796">
        <f ca="1">SUM(O23,O27,O31,O37,O42,O47,O51)/O8</f>
        <v>0</v>
      </c>
    </row>
    <row r="53" spans="1:16" s="371" customFormat="1" ht="29.25" customHeight="1" thickTop="1">
      <c r="A53" s="425" t="s">
        <v>74</v>
      </c>
      <c r="B53" s="437"/>
      <c r="C53" s="476"/>
      <c r="D53" s="339"/>
      <c r="E53" s="484"/>
      <c r="F53" s="456">
        <v>0</v>
      </c>
      <c r="G53" s="200">
        <v>0</v>
      </c>
      <c r="H53" s="330">
        <f t="shared" ref="H53:H66" si="30">IF($F53=1,$G53,0)</f>
        <v>0</v>
      </c>
      <c r="I53" s="306">
        <f t="shared" ref="I53:I66" si="31">IF($F53=2,$G53,0)</f>
        <v>0</v>
      </c>
      <c r="J53" s="306">
        <f t="shared" ref="J53:J66" si="32">IF($F53=3,$G53,0)</f>
        <v>0</v>
      </c>
      <c r="K53" s="510"/>
      <c r="L53" s="351">
        <f t="shared" si="17"/>
        <v>0</v>
      </c>
      <c r="M53" s="351">
        <f t="shared" ref="M53:M66" si="33">IF($F53=5,$G53,0)</f>
        <v>0</v>
      </c>
      <c r="N53" s="354">
        <f t="shared" ref="N53:N60" si="34">IF($F53=6,$G53,0)</f>
        <v>0</v>
      </c>
      <c r="O53" s="354">
        <f>IF($F53=7,$G53,0)</f>
        <v>0</v>
      </c>
      <c r="P53" s="406"/>
    </row>
    <row r="54" spans="1:16" s="388" customFormat="1" ht="24.75" customHeight="1">
      <c r="A54" s="425" t="s">
        <v>74</v>
      </c>
      <c r="B54" s="437"/>
      <c r="C54" s="511"/>
      <c r="D54" s="339"/>
      <c r="E54" s="484"/>
      <c r="F54" s="456">
        <v>0</v>
      </c>
      <c r="G54" s="200">
        <v>0</v>
      </c>
      <c r="H54" s="330">
        <f t="shared" si="30"/>
        <v>0</v>
      </c>
      <c r="I54" s="306">
        <f t="shared" si="31"/>
        <v>0</v>
      </c>
      <c r="J54" s="306">
        <f t="shared" si="32"/>
        <v>0</v>
      </c>
      <c r="K54" s="512"/>
      <c r="L54" s="351">
        <f t="shared" si="17"/>
        <v>0</v>
      </c>
      <c r="M54" s="351">
        <f t="shared" si="33"/>
        <v>0</v>
      </c>
      <c r="N54" s="354">
        <f t="shared" si="34"/>
        <v>0</v>
      </c>
      <c r="O54" s="354">
        <f t="shared" ref="O54:O55" si="35">IF($F54=7,$G54,0)</f>
        <v>0</v>
      </c>
      <c r="P54" s="406"/>
    </row>
    <row r="55" spans="1:16" s="371" customFormat="1" ht="25.5" customHeight="1">
      <c r="A55" s="425" t="s">
        <v>74</v>
      </c>
      <c r="B55" s="437"/>
      <c r="C55" s="476"/>
      <c r="D55" s="339"/>
      <c r="E55" s="484"/>
      <c r="F55" s="456">
        <v>0</v>
      </c>
      <c r="G55" s="200">
        <v>0</v>
      </c>
      <c r="H55" s="330">
        <f t="shared" si="30"/>
        <v>0</v>
      </c>
      <c r="I55" s="306">
        <f t="shared" si="31"/>
        <v>0</v>
      </c>
      <c r="J55" s="306">
        <f t="shared" si="32"/>
        <v>0</v>
      </c>
      <c r="K55" s="513"/>
      <c r="L55" s="351">
        <f t="shared" si="17"/>
        <v>0</v>
      </c>
      <c r="M55" s="351">
        <f t="shared" si="33"/>
        <v>0</v>
      </c>
      <c r="N55" s="354">
        <f>IF($F55=6,$G55,0)</f>
        <v>0</v>
      </c>
      <c r="O55" s="353">
        <f t="shared" si="35"/>
        <v>0</v>
      </c>
      <c r="P55" s="406"/>
    </row>
    <row r="56" spans="1:16" s="371" customFormat="1" ht="41.25" customHeight="1" thickBot="1">
      <c r="A56" s="514" t="s">
        <v>74</v>
      </c>
      <c r="B56" s="515">
        <v>30</v>
      </c>
      <c r="C56" s="516" t="s">
        <v>75</v>
      </c>
      <c r="D56" s="88"/>
      <c r="E56" s="478"/>
      <c r="F56" s="479">
        <v>0</v>
      </c>
      <c r="G56" s="341">
        <v>0</v>
      </c>
      <c r="H56" s="334">
        <f>IF($F56=1,$G56,0)</f>
        <v>0</v>
      </c>
      <c r="I56" s="333">
        <f>I54</f>
        <v>0</v>
      </c>
      <c r="J56" s="335">
        <f>IF($F56=3,$G56,0)</f>
        <v>0</v>
      </c>
      <c r="K56" s="517"/>
      <c r="L56" s="507">
        <f t="shared" si="17"/>
        <v>0</v>
      </c>
      <c r="M56" s="508">
        <f>IF($F56=5,$G56,0)</f>
        <v>0</v>
      </c>
      <c r="N56" s="501">
        <f ca="1">SUM(N53:N75)</f>
        <v>0</v>
      </c>
      <c r="O56" s="501">
        <f ca="1">SUM(O53:O75)</f>
        <v>0</v>
      </c>
      <c r="P56" s="499"/>
    </row>
    <row r="57" spans="1:16" s="371" customFormat="1" ht="34.5" customHeight="1" thickBot="1">
      <c r="A57" s="694" t="s">
        <v>76</v>
      </c>
      <c r="B57" s="695"/>
      <c r="C57" s="696"/>
      <c r="D57" s="342"/>
      <c r="E57" s="343" t="s">
        <v>107</v>
      </c>
      <c r="F57" s="387">
        <f>G57/I8</f>
        <v>0</v>
      </c>
      <c r="G57" s="338">
        <f>G53+H57</f>
        <v>0</v>
      </c>
      <c r="H57" s="701">
        <f>SUM(H56:J56)</f>
        <v>0</v>
      </c>
      <c r="I57" s="701"/>
      <c r="J57" s="702"/>
      <c r="K57" s="350">
        <f ca="1">K52-G57</f>
        <v>0</v>
      </c>
      <c r="L57" s="350">
        <f t="shared" si="17"/>
        <v>0</v>
      </c>
      <c r="M57" s="384"/>
      <c r="N57" s="337">
        <f ca="1">N17-(N32+N36+N40+N46+N51+N56)</f>
        <v>0</v>
      </c>
      <c r="O57" s="337">
        <f ca="1">O17-(O14+O23+O27+O31+O37+O42+O47+O51+O56)</f>
        <v>0</v>
      </c>
      <c r="P57" s="797">
        <f ca="1">SUM(O15,O24,O28,O32,O38,O43,O48,O52,O57)/O8</f>
        <v>0</v>
      </c>
    </row>
    <row r="58" spans="1:16" s="371" customFormat="1" ht="39" customHeight="1" thickTop="1">
      <c r="A58" s="425" t="s">
        <v>71</v>
      </c>
      <c r="B58" s="437"/>
      <c r="C58" s="486"/>
      <c r="D58" s="88"/>
      <c r="E58" s="518"/>
      <c r="F58" s="456">
        <v>0</v>
      </c>
      <c r="G58" s="340">
        <f t="shared" ref="G58:G59" ca="1" si="36">SUM(G54:G59)</f>
        <v>0</v>
      </c>
      <c r="H58" s="330">
        <f t="shared" si="30"/>
        <v>0</v>
      </c>
      <c r="I58" s="306">
        <f t="shared" si="31"/>
        <v>0</v>
      </c>
      <c r="J58" s="306">
        <f t="shared" si="32"/>
        <v>0</v>
      </c>
      <c r="K58" s="519"/>
      <c r="L58" s="351">
        <f t="shared" si="17"/>
        <v>0</v>
      </c>
      <c r="M58" s="389">
        <f t="shared" si="33"/>
        <v>0</v>
      </c>
      <c r="N58" s="354">
        <f t="shared" si="34"/>
        <v>0</v>
      </c>
      <c r="O58" s="354">
        <f>IF($F58=7,$G58,0)</f>
        <v>0</v>
      </c>
      <c r="P58" s="477"/>
    </row>
    <row r="59" spans="1:16" s="371" customFormat="1" ht="39" customHeight="1">
      <c r="A59" s="425" t="s">
        <v>71</v>
      </c>
      <c r="B59" s="437"/>
      <c r="C59" s="520"/>
      <c r="D59" s="385"/>
      <c r="E59" s="518"/>
      <c r="F59" s="405">
        <v>0</v>
      </c>
      <c r="G59" s="340">
        <f t="shared" ca="1" si="36"/>
        <v>0</v>
      </c>
      <c r="H59" s="306">
        <f t="shared" si="30"/>
        <v>0</v>
      </c>
      <c r="I59" s="306">
        <f t="shared" si="31"/>
        <v>0</v>
      </c>
      <c r="J59" s="306">
        <f t="shared" si="32"/>
        <v>0</v>
      </c>
      <c r="K59" s="519"/>
      <c r="L59" s="351">
        <f t="shared" si="17"/>
        <v>0</v>
      </c>
      <c r="M59" s="389">
        <f t="shared" si="33"/>
        <v>0</v>
      </c>
      <c r="N59" s="354">
        <f t="shared" si="34"/>
        <v>0</v>
      </c>
      <c r="O59" s="354">
        <f t="shared" ref="O59:O60" si="37">IF($F59=7,$G59,0)</f>
        <v>0</v>
      </c>
      <c r="P59" s="429"/>
    </row>
    <row r="60" spans="1:16" s="371" customFormat="1" ht="39" customHeight="1">
      <c r="A60" s="425" t="s">
        <v>71</v>
      </c>
      <c r="B60" s="437"/>
      <c r="C60" s="520"/>
      <c r="D60" s="385"/>
      <c r="E60" s="518"/>
      <c r="F60" s="405">
        <v>0</v>
      </c>
      <c r="G60" s="340">
        <f ca="1">SUM(G56:G61)</f>
        <v>0</v>
      </c>
      <c r="H60" s="306">
        <f t="shared" si="30"/>
        <v>0</v>
      </c>
      <c r="I60" s="306">
        <f t="shared" si="31"/>
        <v>0</v>
      </c>
      <c r="J60" s="306">
        <f t="shared" si="32"/>
        <v>0</v>
      </c>
      <c r="K60" s="519"/>
      <c r="L60" s="351">
        <f t="shared" si="17"/>
        <v>0</v>
      </c>
      <c r="M60" s="389">
        <f t="shared" si="33"/>
        <v>0</v>
      </c>
      <c r="N60" s="354">
        <f>IF($F60=6,$G60,0)</f>
        <v>0</v>
      </c>
      <c r="O60" s="353">
        <f t="shared" si="37"/>
        <v>0</v>
      </c>
      <c r="P60" s="406"/>
    </row>
    <row r="61" spans="1:16" s="388" customFormat="1" ht="43.5" customHeight="1" thickBot="1">
      <c r="A61" s="514" t="s">
        <v>71</v>
      </c>
      <c r="B61" s="515">
        <v>31</v>
      </c>
      <c r="C61" s="516" t="s">
        <v>72</v>
      </c>
      <c r="D61" s="88"/>
      <c r="E61" s="478"/>
      <c r="F61" s="479">
        <v>0</v>
      </c>
      <c r="G61" s="368">
        <f ca="1">SUM(G57:G62)</f>
        <v>0</v>
      </c>
      <c r="H61" s="334">
        <f t="shared" si="30"/>
        <v>0</v>
      </c>
      <c r="I61" s="335">
        <f t="shared" si="31"/>
        <v>0</v>
      </c>
      <c r="J61" s="335">
        <f t="shared" si="32"/>
        <v>0</v>
      </c>
      <c r="K61" s="480"/>
      <c r="L61" s="507">
        <f t="shared" si="17"/>
        <v>0</v>
      </c>
      <c r="M61" s="508">
        <f t="shared" si="33"/>
        <v>0</v>
      </c>
      <c r="N61" s="501">
        <f ca="1">SUM(N58:N80)</f>
        <v>0</v>
      </c>
      <c r="O61" s="501">
        <f ca="1">SUM(O58:O80)</f>
        <v>0</v>
      </c>
      <c r="P61" s="521"/>
    </row>
    <row r="62" spans="1:16" s="371" customFormat="1" ht="39" customHeight="1" thickBot="1">
      <c r="A62" s="694" t="s">
        <v>73</v>
      </c>
      <c r="B62" s="695"/>
      <c r="C62" s="696"/>
      <c r="D62" s="342"/>
      <c r="E62" s="343" t="s">
        <v>107</v>
      </c>
      <c r="F62" s="387">
        <f ca="1">G62/I8</f>
        <v>0</v>
      </c>
      <c r="G62" s="537">
        <f ca="1">H62+G61</f>
        <v>0</v>
      </c>
      <c r="H62" s="701">
        <f>SUM(H57)</f>
        <v>0</v>
      </c>
      <c r="I62" s="701"/>
      <c r="J62" s="702"/>
      <c r="K62" s="350">
        <f ca="1">K57-G62</f>
        <v>0</v>
      </c>
      <c r="L62" s="350">
        <f t="shared" ca="1" si="17"/>
        <v>0</v>
      </c>
      <c r="M62" s="384"/>
      <c r="N62" s="337">
        <f ca="1">N22-(N37+N41+N45+N51+N56+N61)</f>
        <v>0</v>
      </c>
      <c r="O62" s="337">
        <f ca="1">O22-(O14+O23+O27+O31+O37+O42+O47+O51+O56)</f>
        <v>0</v>
      </c>
      <c r="P62" s="797">
        <f ca="1">SUM(O23,O27,O31,O37,O42,O47,O51,O61)/O8</f>
        <v>0</v>
      </c>
    </row>
    <row r="63" spans="1:16" s="390" customFormat="1" ht="20.25" thickTop="1">
      <c r="A63" s="403" t="s">
        <v>70</v>
      </c>
      <c r="B63" s="404"/>
      <c r="C63" s="486"/>
      <c r="D63" s="352"/>
      <c r="E63" s="484"/>
      <c r="F63" s="456">
        <v>0</v>
      </c>
      <c r="G63" s="522">
        <f>E63</f>
        <v>0</v>
      </c>
      <c r="H63" s="306">
        <f>IF($F63=1,$G63,0)</f>
        <v>0</v>
      </c>
      <c r="I63" s="306">
        <f>IF($F63=2,$G63,0)</f>
        <v>0</v>
      </c>
      <c r="J63" s="306">
        <f>IF($F63=3,$G63,0)</f>
        <v>0</v>
      </c>
      <c r="K63" s="485"/>
      <c r="L63" s="351">
        <f>IF($F63=4,$G63,0)</f>
        <v>0</v>
      </c>
      <c r="M63" s="389">
        <f>IF($F63=5,$G63,0)</f>
        <v>0</v>
      </c>
      <c r="N63" s="354">
        <f>IF($F63=6,$G63,0)</f>
        <v>0</v>
      </c>
      <c r="O63" s="354">
        <f>IF($F63=7,$G63,0)</f>
        <v>0</v>
      </c>
      <c r="P63" s="406"/>
    </row>
    <row r="64" spans="1:16" s="390" customFormat="1" ht="19.5">
      <c r="A64" s="403" t="s">
        <v>70</v>
      </c>
      <c r="B64" s="404"/>
      <c r="C64" s="483"/>
      <c r="D64" s="88"/>
      <c r="E64" s="523"/>
      <c r="F64" s="456">
        <v>0</v>
      </c>
      <c r="G64" s="522">
        <f>E64</f>
        <v>0</v>
      </c>
      <c r="H64" s="306">
        <f t="shared" si="30"/>
        <v>0</v>
      </c>
      <c r="I64" s="306">
        <f t="shared" si="31"/>
        <v>0</v>
      </c>
      <c r="J64" s="306">
        <f t="shared" si="32"/>
        <v>0</v>
      </c>
      <c r="K64" s="487"/>
      <c r="L64" s="351">
        <f t="shared" si="17"/>
        <v>0</v>
      </c>
      <c r="M64" s="389">
        <f t="shared" si="33"/>
        <v>0</v>
      </c>
      <c r="N64" s="354">
        <f t="shared" ref="N64:N66" si="38">IF($F64=6,$G64,0)</f>
        <v>0</v>
      </c>
      <c r="O64" s="354">
        <f t="shared" ref="O64:O66" si="39">IF($F64=7,$G64,0)</f>
        <v>0</v>
      </c>
      <c r="P64" s="406"/>
    </row>
    <row r="65" spans="1:16" s="371" customFormat="1" ht="19.5">
      <c r="A65" s="403" t="s">
        <v>70</v>
      </c>
      <c r="B65" s="404"/>
      <c r="C65" s="524"/>
      <c r="D65" s="345"/>
      <c r="E65" s="525"/>
      <c r="F65" s="431">
        <v>0</v>
      </c>
      <c r="G65" s="346">
        <f>E65</f>
        <v>0</v>
      </c>
      <c r="H65" s="309">
        <f t="shared" si="30"/>
        <v>0</v>
      </c>
      <c r="I65" s="328">
        <f t="shared" si="31"/>
        <v>0</v>
      </c>
      <c r="J65" s="309">
        <f t="shared" si="32"/>
        <v>0</v>
      </c>
      <c r="K65" s="505"/>
      <c r="L65" s="391">
        <f t="shared" si="17"/>
        <v>0</v>
      </c>
      <c r="M65" s="392">
        <f t="shared" si="33"/>
        <v>0</v>
      </c>
      <c r="N65" s="354">
        <f t="shared" si="38"/>
        <v>0</v>
      </c>
      <c r="O65" s="354">
        <f t="shared" si="39"/>
        <v>0</v>
      </c>
      <c r="P65" s="406"/>
    </row>
    <row r="66" spans="1:16" s="371" customFormat="1" ht="27" customHeight="1">
      <c r="A66" s="403" t="s">
        <v>70</v>
      </c>
      <c r="B66" s="404"/>
      <c r="C66" s="476"/>
      <c r="D66" s="322"/>
      <c r="E66" s="253"/>
      <c r="F66" s="456">
        <v>0</v>
      </c>
      <c r="G66" s="200">
        <f>$E66</f>
        <v>0</v>
      </c>
      <c r="H66" s="330">
        <f t="shared" si="30"/>
        <v>0</v>
      </c>
      <c r="I66" s="306">
        <f t="shared" si="31"/>
        <v>0</v>
      </c>
      <c r="J66" s="306">
        <f t="shared" si="32"/>
        <v>0</v>
      </c>
      <c r="K66" s="485"/>
      <c r="L66" s="351">
        <f t="shared" si="17"/>
        <v>0</v>
      </c>
      <c r="M66" s="389">
        <f t="shared" si="33"/>
        <v>0</v>
      </c>
      <c r="N66" s="354">
        <f>IF($F66=6,$G66,0)</f>
        <v>0</v>
      </c>
      <c r="O66" s="353">
        <f t="shared" si="39"/>
        <v>0</v>
      </c>
      <c r="P66" s="406"/>
    </row>
    <row r="67" spans="1:16" s="371" customFormat="1" ht="38.25" customHeight="1" thickBot="1">
      <c r="A67" s="494" t="s">
        <v>58</v>
      </c>
      <c r="B67" s="495">
        <v>31</v>
      </c>
      <c r="C67" s="496" t="s">
        <v>59</v>
      </c>
      <c r="D67" s="526"/>
      <c r="E67" s="527"/>
      <c r="F67" s="418">
        <v>0</v>
      </c>
      <c r="G67" s="347">
        <v>0</v>
      </c>
      <c r="H67" s="348">
        <f>SUM(H63:H66)</f>
        <v>0</v>
      </c>
      <c r="I67" s="348">
        <f>SUM(I63:I66)</f>
        <v>0</v>
      </c>
      <c r="J67" s="348">
        <f>IF($F67=3,$G67,0)</f>
        <v>0</v>
      </c>
      <c r="K67" s="498"/>
      <c r="L67" s="395">
        <f t="shared" si="17"/>
        <v>0</v>
      </c>
      <c r="M67" s="396">
        <f>IF($F67=5,$G67,0)</f>
        <v>0</v>
      </c>
      <c r="N67" s="501">
        <f ca="1">SUM(N64:N86)</f>
        <v>0</v>
      </c>
      <c r="O67" s="501">
        <f ca="1">SUM(O64:O86)</f>
        <v>0</v>
      </c>
      <c r="P67" s="420"/>
    </row>
    <row r="68" spans="1:16" s="371" customFormat="1" ht="27" customHeight="1" thickBot="1">
      <c r="A68" s="697" t="s">
        <v>60</v>
      </c>
      <c r="B68" s="698"/>
      <c r="C68" s="699"/>
      <c r="D68" s="553"/>
      <c r="E68" s="343" t="s">
        <v>107</v>
      </c>
      <c r="F68" s="387">
        <f>G68/I8</f>
        <v>0</v>
      </c>
      <c r="G68" s="537">
        <f>H68+G67</f>
        <v>0</v>
      </c>
      <c r="H68" s="799">
        <f>SUM(H67:J67)</f>
        <v>0</v>
      </c>
      <c r="I68" s="800"/>
      <c r="J68" s="800"/>
      <c r="K68" s="801">
        <f ca="1">K62-G68</f>
        <v>0</v>
      </c>
      <c r="L68" s="350">
        <v>0</v>
      </c>
      <c r="M68" s="350">
        <v>0</v>
      </c>
      <c r="N68" s="337">
        <f ca="1">N28-(N43+N47+N51+N57+N62+N67)</f>
        <v>0</v>
      </c>
      <c r="O68" s="337">
        <f ca="1">O28-(O43+O47+O51+O57+O62+O67)</f>
        <v>0</v>
      </c>
      <c r="P68" s="798">
        <f ca="1">SUM(O29,O33,O37,O43,O48,O53,O57,O68)/O8</f>
        <v>0</v>
      </c>
    </row>
    <row r="69" spans="1:16" s="390" customFormat="1" ht="20.25" thickTop="1">
      <c r="A69" s="403" t="s">
        <v>70</v>
      </c>
      <c r="B69" s="404"/>
      <c r="C69" s="483"/>
      <c r="D69" s="88"/>
      <c r="E69" s="523"/>
      <c r="F69" s="456">
        <v>0</v>
      </c>
      <c r="G69" s="522">
        <f>E69</f>
        <v>0</v>
      </c>
      <c r="H69" s="306">
        <f t="shared" ref="H69:H71" si="40">IF($F69=1,$G69,0)</f>
        <v>0</v>
      </c>
      <c r="I69" s="306">
        <f t="shared" ref="I69:I71" si="41">IF($F69=2,$G69,0)</f>
        <v>0</v>
      </c>
      <c r="J69" s="306">
        <f t="shared" ref="J69:J71" si="42">IF($F69=3,$G69,0)</f>
        <v>0</v>
      </c>
      <c r="K69" s="487"/>
      <c r="L69" s="351">
        <f t="shared" si="17"/>
        <v>0</v>
      </c>
      <c r="M69" s="389">
        <f t="shared" ref="M69:M71" si="43">IF($F69=5,$G69,0)</f>
        <v>0</v>
      </c>
      <c r="N69" s="354">
        <f>IF($F69=6,$G69,0)</f>
        <v>0</v>
      </c>
      <c r="O69" s="354">
        <f>IF($F69=7,$G69,0)</f>
        <v>0</v>
      </c>
      <c r="P69" s="406"/>
    </row>
    <row r="70" spans="1:16" s="371" customFormat="1" ht="19.5">
      <c r="A70" s="403" t="s">
        <v>70</v>
      </c>
      <c r="B70" s="404"/>
      <c r="C70" s="524"/>
      <c r="D70" s="345"/>
      <c r="E70" s="525"/>
      <c r="F70" s="431">
        <v>0</v>
      </c>
      <c r="G70" s="346">
        <f>E70</f>
        <v>0</v>
      </c>
      <c r="H70" s="309">
        <f t="shared" si="40"/>
        <v>0</v>
      </c>
      <c r="I70" s="309">
        <f t="shared" si="41"/>
        <v>0</v>
      </c>
      <c r="J70" s="309">
        <f t="shared" si="42"/>
        <v>0</v>
      </c>
      <c r="K70" s="505"/>
      <c r="L70" s="391">
        <f t="shared" si="17"/>
        <v>0</v>
      </c>
      <c r="M70" s="392">
        <f t="shared" si="43"/>
        <v>0</v>
      </c>
      <c r="N70" s="393">
        <f>IF($F70=6,$G70,0)</f>
        <v>0</v>
      </c>
      <c r="O70" s="354">
        <f t="shared" ref="O70:O71" si="44">IF($F70=7,$G70,0)</f>
        <v>0</v>
      </c>
      <c r="P70" s="406"/>
    </row>
    <row r="71" spans="1:16" s="371" customFormat="1" ht="27" customHeight="1">
      <c r="A71" s="403" t="s">
        <v>70</v>
      </c>
      <c r="B71" s="404"/>
      <c r="C71" s="476"/>
      <c r="D71" s="322"/>
      <c r="E71" s="253"/>
      <c r="F71" s="456">
        <v>1</v>
      </c>
      <c r="G71" s="200">
        <f>$E71</f>
        <v>0</v>
      </c>
      <c r="H71" s="330">
        <f t="shared" si="40"/>
        <v>0</v>
      </c>
      <c r="I71" s="306">
        <f t="shared" si="41"/>
        <v>0</v>
      </c>
      <c r="J71" s="306">
        <f t="shared" si="42"/>
        <v>0</v>
      </c>
      <c r="K71" s="485"/>
      <c r="L71" s="351">
        <f t="shared" si="17"/>
        <v>0</v>
      </c>
      <c r="M71" s="389">
        <f t="shared" si="43"/>
        <v>0</v>
      </c>
      <c r="N71" s="394">
        <v>0</v>
      </c>
      <c r="O71" s="354">
        <f t="shared" si="44"/>
        <v>0</v>
      </c>
      <c r="P71" s="529"/>
    </row>
    <row r="72" spans="1:16" s="371" customFormat="1" ht="27" customHeight="1" thickBot="1">
      <c r="A72" s="514" t="s">
        <v>69</v>
      </c>
      <c r="B72" s="515">
        <v>30</v>
      </c>
      <c r="C72" s="516" t="s">
        <v>68</v>
      </c>
      <c r="D72" s="526"/>
      <c r="E72" s="527"/>
      <c r="F72" s="418">
        <v>0</v>
      </c>
      <c r="G72" s="347">
        <v>0</v>
      </c>
      <c r="H72" s="348">
        <f>SUM(H68:H71)</f>
        <v>0</v>
      </c>
      <c r="I72" s="348">
        <f>SUM(I68:I71)</f>
        <v>0</v>
      </c>
      <c r="J72" s="348">
        <f>IF($F72=3,$G72,0)</f>
        <v>0</v>
      </c>
      <c r="K72" s="498"/>
      <c r="L72" s="395">
        <f t="shared" si="17"/>
        <v>0</v>
      </c>
      <c r="M72" s="396">
        <f>IF($F72=5,$G72,0)</f>
        <v>0</v>
      </c>
      <c r="N72" s="397">
        <f>N69</f>
        <v>0</v>
      </c>
      <c r="O72" s="397">
        <f>O69</f>
        <v>0</v>
      </c>
      <c r="P72" s="530"/>
    </row>
    <row r="73" spans="1:16" s="371" customFormat="1" ht="27" customHeight="1" thickBot="1">
      <c r="A73" s="382"/>
      <c r="B73" s="444"/>
      <c r="C73" s="383" t="s">
        <v>67</v>
      </c>
      <c r="D73" s="349"/>
      <c r="E73" s="343" t="s">
        <v>107</v>
      </c>
      <c r="F73" s="387">
        <f>G73/I8</f>
        <v>0</v>
      </c>
      <c r="G73" s="537">
        <f>H73+G72</f>
        <v>0</v>
      </c>
      <c r="H73" s="800">
        <f>SUM(H72:J72)</f>
        <v>0</v>
      </c>
      <c r="I73" s="800"/>
      <c r="J73" s="800"/>
      <c r="K73" s="801">
        <f ca="1">K68-G73</f>
        <v>0</v>
      </c>
      <c r="L73" s="350">
        <f>L67</f>
        <v>0</v>
      </c>
      <c r="M73" s="528"/>
      <c r="N73" s="337">
        <f ca="1">N33-(N48+N52+N56+N62+N67+N72)</f>
        <v>0</v>
      </c>
      <c r="O73" s="337">
        <f ca="1">O33-(O48+O52+O56+O62+O67+O72)</f>
        <v>0</v>
      </c>
      <c r="P73" s="798">
        <f ca="1">SUM(O34,O38,O42,O48,O53,O58,O62,O73)/O8</f>
        <v>0</v>
      </c>
    </row>
    <row r="74" spans="1:16" s="372" customFormat="1" ht="30.75" customHeight="1" thickTop="1">
      <c r="C74" s="398"/>
      <c r="D74" s="65"/>
      <c r="E74" s="399"/>
      <c r="F74" s="400"/>
      <c r="G74" s="401"/>
      <c r="H74" s="388"/>
      <c r="I74" s="388"/>
      <c r="J74" s="388"/>
      <c r="K74" s="402"/>
      <c r="L74" s="388"/>
      <c r="M74" s="388"/>
      <c r="N74" s="388"/>
      <c r="O74" s="388"/>
    </row>
    <row r="75" spans="1:16" s="372" customFormat="1" ht="30.75" customHeight="1">
      <c r="C75" s="398"/>
      <c r="D75" s="65"/>
      <c r="E75" s="399"/>
      <c r="F75" s="400"/>
      <c r="G75" s="401"/>
      <c r="H75" s="388"/>
      <c r="I75" s="388"/>
      <c r="J75" s="388"/>
      <c r="K75" s="402"/>
      <c r="L75" s="388"/>
      <c r="M75" s="388"/>
      <c r="N75" s="388"/>
      <c r="O75" s="388"/>
    </row>
    <row r="76" spans="1:16" s="372" customFormat="1" ht="30.75" customHeight="1">
      <c r="C76" s="398"/>
      <c r="D76" s="65"/>
      <c r="E76" s="399"/>
      <c r="F76" s="400"/>
      <c r="G76" s="401"/>
      <c r="H76" s="388"/>
      <c r="I76" s="388"/>
      <c r="J76" s="388"/>
      <c r="K76" s="402"/>
      <c r="L76" s="388"/>
      <c r="M76" s="388"/>
      <c r="N76" s="388"/>
      <c r="O76" s="388"/>
    </row>
    <row r="77" spans="1:16" s="372" customFormat="1" ht="30.75" customHeight="1">
      <c r="C77" s="398"/>
      <c r="D77" s="65"/>
      <c r="E77" s="399"/>
      <c r="F77" s="400"/>
      <c r="G77" s="401"/>
      <c r="H77" s="388"/>
      <c r="I77" s="388"/>
      <c r="J77" s="388"/>
      <c r="K77" s="402"/>
      <c r="L77" s="388"/>
      <c r="M77" s="388"/>
      <c r="N77" s="388"/>
      <c r="O77" s="388"/>
    </row>
    <row r="78" spans="1:16" s="372" customFormat="1" ht="30.75" customHeight="1">
      <c r="C78" s="398"/>
      <c r="D78" s="65"/>
      <c r="E78" s="399"/>
      <c r="F78" s="400"/>
      <c r="G78" s="401"/>
      <c r="H78" s="388"/>
      <c r="I78" s="388"/>
      <c r="J78" s="388"/>
      <c r="K78" s="402"/>
      <c r="L78" s="388"/>
      <c r="M78" s="388"/>
      <c r="N78" s="388"/>
      <c r="O78" s="388"/>
    </row>
    <row r="79" spans="1:16" s="372" customFormat="1" ht="30.75" customHeight="1">
      <c r="C79" s="398"/>
      <c r="D79" s="65"/>
      <c r="E79" s="399"/>
      <c r="F79" s="400"/>
      <c r="G79" s="401"/>
      <c r="H79" s="388"/>
      <c r="I79" s="388"/>
      <c r="J79" s="388"/>
      <c r="K79" s="402"/>
      <c r="L79" s="388"/>
      <c r="M79" s="388"/>
      <c r="N79" s="388"/>
      <c r="O79" s="388"/>
    </row>
    <row r="80" spans="1:16" s="372" customFormat="1" ht="30.75" customHeight="1">
      <c r="C80" s="398"/>
      <c r="D80" s="65"/>
      <c r="E80" s="399"/>
      <c r="F80" s="400"/>
      <c r="G80" s="401"/>
      <c r="H80" s="388"/>
      <c r="I80" s="388"/>
      <c r="J80" s="388"/>
      <c r="K80" s="402"/>
      <c r="L80" s="388"/>
      <c r="M80" s="388"/>
      <c r="N80" s="388"/>
      <c r="O80" s="388"/>
    </row>
    <row r="81" spans="3:15" s="372" customFormat="1" ht="30.75" customHeight="1">
      <c r="C81" s="398"/>
      <c r="D81" s="65"/>
      <c r="E81" s="399"/>
      <c r="F81" s="400"/>
      <c r="G81" s="401"/>
      <c r="H81" s="388"/>
      <c r="I81" s="388"/>
      <c r="J81" s="388"/>
      <c r="K81" s="402"/>
      <c r="L81" s="388"/>
      <c r="M81" s="388"/>
      <c r="N81" s="388"/>
      <c r="O81" s="388"/>
    </row>
    <row r="82" spans="3:15" s="372" customFormat="1" ht="30.75" customHeight="1">
      <c r="C82" s="398"/>
      <c r="D82" s="65"/>
      <c r="E82" s="399"/>
      <c r="F82" s="400"/>
      <c r="G82" s="401"/>
      <c r="H82" s="388"/>
      <c r="I82" s="388"/>
      <c r="J82" s="388"/>
      <c r="K82" s="402"/>
      <c r="L82" s="388"/>
      <c r="M82" s="388"/>
      <c r="N82" s="388"/>
      <c r="O82" s="388"/>
    </row>
    <row r="83" spans="3:15" s="372" customFormat="1" ht="30.75" customHeight="1">
      <c r="C83" s="398"/>
      <c r="D83" s="65"/>
      <c r="E83" s="399"/>
      <c r="F83" s="400"/>
      <c r="G83" s="401"/>
      <c r="H83" s="388"/>
      <c r="I83" s="388"/>
      <c r="J83" s="388"/>
      <c r="K83" s="402"/>
      <c r="L83" s="388"/>
      <c r="M83" s="388"/>
      <c r="N83" s="388"/>
      <c r="O83" s="388"/>
    </row>
    <row r="84" spans="3:15" s="372" customFormat="1" ht="30.75" customHeight="1">
      <c r="C84" s="398"/>
      <c r="D84" s="65"/>
      <c r="E84" s="399"/>
      <c r="F84" s="400"/>
      <c r="G84" s="401"/>
      <c r="H84" s="388"/>
      <c r="I84" s="388"/>
      <c r="J84" s="388"/>
      <c r="K84" s="402"/>
      <c r="L84" s="388"/>
      <c r="M84" s="388"/>
      <c r="N84" s="388"/>
      <c r="O84" s="388"/>
    </row>
    <row r="85" spans="3:15" s="372" customFormat="1" ht="30.75" customHeight="1">
      <c r="C85" s="398"/>
      <c r="D85" s="65"/>
      <c r="E85" s="399"/>
      <c r="F85" s="400"/>
      <c r="G85" s="401"/>
      <c r="H85" s="388"/>
      <c r="I85" s="388"/>
      <c r="J85" s="388"/>
      <c r="K85" s="402"/>
      <c r="L85" s="388"/>
      <c r="M85" s="388"/>
      <c r="N85" s="388"/>
      <c r="O85" s="388"/>
    </row>
    <row r="86" spans="3:15" s="372" customFormat="1" ht="30.75" customHeight="1">
      <c r="C86" s="398"/>
      <c r="D86" s="65"/>
      <c r="E86" s="399"/>
      <c r="F86" s="400"/>
      <c r="G86" s="401"/>
      <c r="H86" s="388"/>
      <c r="I86" s="388"/>
      <c r="J86" s="388"/>
      <c r="K86" s="402"/>
      <c r="L86" s="388"/>
      <c r="M86" s="388"/>
      <c r="N86" s="388"/>
      <c r="O86" s="388"/>
    </row>
    <row r="87" spans="3:15" s="372" customFormat="1" ht="30.75" customHeight="1">
      <c r="C87" s="398"/>
      <c r="D87" s="65"/>
      <c r="E87" s="399"/>
      <c r="F87" s="400"/>
      <c r="G87" s="401"/>
      <c r="H87" s="388"/>
      <c r="I87" s="388"/>
      <c r="J87" s="388"/>
      <c r="K87" s="402"/>
      <c r="L87" s="388"/>
      <c r="M87" s="388"/>
      <c r="N87" s="388"/>
      <c r="O87" s="388"/>
    </row>
    <row r="88" spans="3:15" s="372" customFormat="1" ht="30.75" customHeight="1">
      <c r="C88" s="398"/>
      <c r="D88" s="65"/>
      <c r="E88" s="399"/>
      <c r="F88" s="400"/>
      <c r="G88" s="401"/>
      <c r="H88" s="388"/>
      <c r="I88" s="388"/>
      <c r="J88" s="388"/>
      <c r="K88" s="402"/>
      <c r="L88" s="388"/>
      <c r="M88" s="388"/>
      <c r="N88" s="388"/>
      <c r="O88" s="388"/>
    </row>
    <row r="89" spans="3:15" s="372" customFormat="1" ht="30.75" customHeight="1">
      <c r="C89" s="398"/>
      <c r="D89" s="65"/>
      <c r="E89" s="399"/>
      <c r="F89" s="400"/>
      <c r="G89" s="401"/>
      <c r="H89" s="388"/>
      <c r="I89" s="388"/>
      <c r="J89" s="388"/>
      <c r="K89" s="402"/>
      <c r="L89" s="388"/>
      <c r="M89" s="388"/>
      <c r="N89" s="388"/>
      <c r="O89" s="388"/>
    </row>
    <row r="90" spans="3:15" s="372" customFormat="1" ht="30.75" customHeight="1">
      <c r="C90" s="398"/>
      <c r="D90" s="65"/>
      <c r="E90" s="399"/>
      <c r="F90" s="400"/>
      <c r="G90" s="401"/>
      <c r="H90" s="388"/>
      <c r="I90" s="388"/>
      <c r="J90" s="388"/>
      <c r="K90" s="402"/>
      <c r="L90" s="388"/>
      <c r="M90" s="388"/>
      <c r="N90" s="388"/>
      <c r="O90" s="388"/>
    </row>
    <row r="91" spans="3:15" s="372" customFormat="1" ht="30.75" customHeight="1">
      <c r="C91" s="398"/>
      <c r="D91" s="65"/>
      <c r="E91" s="399"/>
      <c r="F91" s="400"/>
      <c r="G91" s="401"/>
      <c r="H91" s="388"/>
      <c r="I91" s="388"/>
      <c r="J91" s="388"/>
      <c r="K91" s="402"/>
      <c r="L91" s="388"/>
      <c r="M91" s="388"/>
      <c r="N91" s="388"/>
      <c r="O91" s="388"/>
    </row>
    <row r="92" spans="3:15" s="372" customFormat="1" ht="30.75" customHeight="1">
      <c r="C92" s="398"/>
      <c r="D92" s="65"/>
      <c r="E92" s="399"/>
      <c r="F92" s="400"/>
      <c r="G92" s="401"/>
      <c r="H92" s="388"/>
      <c r="I92" s="388"/>
      <c r="J92" s="388"/>
      <c r="K92" s="402"/>
      <c r="L92" s="388"/>
      <c r="M92" s="388"/>
      <c r="N92" s="388"/>
      <c r="O92" s="388"/>
    </row>
    <row r="93" spans="3:15" s="372" customFormat="1" ht="30.75" customHeight="1">
      <c r="C93" s="398"/>
      <c r="D93" s="65"/>
      <c r="E93" s="399"/>
      <c r="F93" s="400"/>
      <c r="G93" s="401"/>
      <c r="H93" s="388"/>
      <c r="I93" s="388"/>
      <c r="J93" s="388"/>
      <c r="K93" s="402"/>
      <c r="L93" s="388"/>
      <c r="M93" s="388"/>
      <c r="N93" s="388"/>
      <c r="O93" s="388"/>
    </row>
    <row r="94" spans="3:15" s="372" customFormat="1" ht="30.75" customHeight="1">
      <c r="C94" s="398"/>
      <c r="D94" s="65"/>
      <c r="E94" s="399"/>
      <c r="F94" s="400"/>
      <c r="G94" s="401"/>
      <c r="H94" s="388"/>
      <c r="I94" s="388"/>
      <c r="J94" s="388"/>
      <c r="K94" s="402"/>
      <c r="L94" s="388"/>
      <c r="M94" s="388"/>
      <c r="N94" s="388"/>
      <c r="O94" s="388"/>
    </row>
    <row r="95" spans="3:15" s="372" customFormat="1" ht="30.75" customHeight="1">
      <c r="C95" s="398"/>
      <c r="D95" s="65"/>
      <c r="E95" s="399"/>
      <c r="F95" s="400"/>
      <c r="G95" s="401"/>
      <c r="H95" s="388"/>
      <c r="I95" s="388"/>
      <c r="J95" s="388"/>
      <c r="K95" s="402"/>
      <c r="L95" s="388"/>
      <c r="M95" s="388"/>
      <c r="N95" s="388"/>
      <c r="O95" s="388"/>
    </row>
    <row r="96" spans="3:15" s="372" customFormat="1" ht="30.75" customHeight="1">
      <c r="C96" s="398"/>
      <c r="D96" s="65"/>
      <c r="E96" s="399"/>
      <c r="F96" s="400"/>
      <c r="G96" s="401"/>
      <c r="H96" s="388"/>
      <c r="I96" s="388"/>
      <c r="J96" s="388"/>
      <c r="K96" s="402"/>
      <c r="L96" s="388"/>
      <c r="M96" s="388"/>
      <c r="N96" s="388"/>
      <c r="O96" s="388"/>
    </row>
    <row r="97" spans="3:15" s="372" customFormat="1" ht="30.75" customHeight="1">
      <c r="C97" s="398"/>
      <c r="D97" s="65"/>
      <c r="E97" s="399"/>
      <c r="F97" s="400"/>
      <c r="G97" s="401"/>
      <c r="H97" s="388"/>
      <c r="I97" s="388"/>
      <c r="J97" s="388"/>
      <c r="K97" s="402"/>
      <c r="L97" s="388"/>
      <c r="M97" s="388"/>
      <c r="N97" s="388"/>
      <c r="O97" s="388"/>
    </row>
    <row r="98" spans="3:15" s="372" customFormat="1" ht="30.75" customHeight="1">
      <c r="C98" s="398"/>
      <c r="D98" s="65"/>
      <c r="E98" s="399"/>
      <c r="F98" s="400"/>
      <c r="G98" s="401"/>
      <c r="H98" s="388"/>
      <c r="I98" s="388"/>
      <c r="J98" s="388"/>
      <c r="K98" s="402"/>
      <c r="L98" s="388"/>
      <c r="M98" s="388"/>
      <c r="N98" s="388"/>
      <c r="O98" s="388"/>
    </row>
    <row r="99" spans="3:15" s="372" customFormat="1" ht="30.75" customHeight="1">
      <c r="C99" s="398"/>
      <c r="D99" s="65"/>
      <c r="E99" s="399"/>
      <c r="F99" s="400"/>
      <c r="G99" s="401"/>
      <c r="H99" s="388"/>
      <c r="I99" s="388"/>
      <c r="J99" s="388"/>
      <c r="K99" s="402"/>
      <c r="L99" s="388"/>
      <c r="M99" s="388"/>
      <c r="N99" s="388"/>
      <c r="O99" s="388"/>
    </row>
    <row r="100" spans="3:15" s="372" customFormat="1" ht="30.75" customHeight="1">
      <c r="C100" s="398"/>
      <c r="D100" s="65"/>
      <c r="E100" s="399"/>
      <c r="F100" s="400"/>
      <c r="G100" s="401"/>
      <c r="H100" s="388"/>
      <c r="I100" s="388"/>
      <c r="J100" s="388"/>
      <c r="K100" s="402"/>
      <c r="L100" s="388"/>
      <c r="M100" s="388"/>
      <c r="N100" s="388"/>
      <c r="O100" s="388"/>
    </row>
    <row r="101" spans="3:15" s="372" customFormat="1" ht="30.75" customHeight="1">
      <c r="C101" s="398"/>
      <c r="D101" s="65"/>
      <c r="E101" s="399"/>
      <c r="F101" s="400"/>
      <c r="G101" s="401"/>
      <c r="H101" s="388"/>
      <c r="I101" s="388"/>
      <c r="J101" s="388"/>
      <c r="K101" s="402"/>
      <c r="L101" s="388"/>
      <c r="M101" s="388"/>
      <c r="N101" s="388"/>
      <c r="O101" s="388"/>
    </row>
    <row r="102" spans="3:15" s="372" customFormat="1" ht="30.75" customHeight="1">
      <c r="C102" s="398"/>
      <c r="D102" s="65"/>
      <c r="E102" s="399"/>
      <c r="F102" s="400"/>
      <c r="G102" s="401"/>
      <c r="H102" s="388"/>
      <c r="I102" s="388"/>
      <c r="J102" s="388"/>
      <c r="K102" s="402"/>
      <c r="L102" s="388"/>
      <c r="M102" s="388"/>
      <c r="N102" s="388"/>
      <c r="O102" s="388"/>
    </row>
    <row r="103" spans="3:15" s="372" customFormat="1" ht="30.75" customHeight="1">
      <c r="C103" s="398"/>
      <c r="D103" s="65"/>
      <c r="E103" s="399"/>
      <c r="F103" s="400"/>
      <c r="G103" s="401"/>
      <c r="H103" s="388"/>
      <c r="I103" s="388"/>
      <c r="J103" s="388"/>
      <c r="K103" s="402"/>
      <c r="L103" s="388"/>
      <c r="M103" s="388"/>
      <c r="N103" s="388"/>
      <c r="O103" s="388"/>
    </row>
    <row r="104" spans="3:15" s="372" customFormat="1" ht="30.75" customHeight="1">
      <c r="C104" s="398"/>
      <c r="D104" s="65"/>
      <c r="E104" s="399"/>
      <c r="F104" s="400"/>
      <c r="G104" s="401"/>
      <c r="H104" s="388"/>
      <c r="I104" s="388"/>
      <c r="J104" s="388"/>
      <c r="K104" s="402"/>
      <c r="L104" s="388"/>
      <c r="M104" s="388"/>
      <c r="N104" s="388"/>
      <c r="O104" s="388"/>
    </row>
    <row r="105" spans="3:15" s="372" customFormat="1" ht="30.75" customHeight="1">
      <c r="C105" s="398"/>
      <c r="D105" s="65"/>
      <c r="E105" s="399"/>
      <c r="F105" s="400"/>
      <c r="G105" s="401"/>
      <c r="H105" s="388"/>
      <c r="I105" s="388"/>
      <c r="J105" s="388"/>
      <c r="K105" s="402"/>
      <c r="L105" s="388"/>
      <c r="M105" s="388"/>
      <c r="N105" s="388"/>
      <c r="O105" s="388"/>
    </row>
    <row r="106" spans="3:15" s="372" customFormat="1" ht="30.75" customHeight="1">
      <c r="C106" s="398"/>
      <c r="D106" s="65"/>
      <c r="E106" s="399"/>
      <c r="F106" s="400"/>
      <c r="G106" s="401"/>
      <c r="H106" s="388"/>
      <c r="I106" s="388"/>
      <c r="J106" s="388"/>
      <c r="K106" s="402"/>
      <c r="L106" s="388"/>
      <c r="M106" s="388"/>
      <c r="N106" s="388"/>
      <c r="O106" s="388"/>
    </row>
    <row r="107" spans="3:15" s="372" customFormat="1" ht="30.75" customHeight="1">
      <c r="C107" s="398"/>
      <c r="D107" s="65"/>
      <c r="E107" s="399"/>
      <c r="F107" s="400"/>
      <c r="G107" s="401"/>
      <c r="H107" s="388"/>
      <c r="I107" s="388"/>
      <c r="J107" s="388"/>
      <c r="K107" s="402"/>
      <c r="L107" s="388"/>
      <c r="M107" s="388"/>
      <c r="N107" s="388"/>
      <c r="O107" s="388"/>
    </row>
    <row r="108" spans="3:15" s="372" customFormat="1" ht="30.75" customHeight="1">
      <c r="C108" s="398"/>
      <c r="D108" s="65"/>
      <c r="E108" s="399"/>
      <c r="F108" s="400"/>
      <c r="G108" s="401"/>
      <c r="H108" s="388"/>
      <c r="I108" s="388"/>
      <c r="J108" s="388"/>
      <c r="K108" s="402"/>
      <c r="L108" s="388"/>
      <c r="M108" s="388"/>
      <c r="N108" s="388"/>
      <c r="O108" s="388"/>
    </row>
    <row r="109" spans="3:15" s="372" customFormat="1" ht="30.75" customHeight="1">
      <c r="C109" s="398"/>
      <c r="D109" s="65"/>
      <c r="E109" s="399"/>
      <c r="F109" s="400"/>
      <c r="G109" s="401"/>
      <c r="H109" s="388"/>
      <c r="I109" s="388"/>
      <c r="J109" s="388"/>
      <c r="K109" s="402"/>
      <c r="L109" s="388"/>
      <c r="M109" s="388"/>
      <c r="N109" s="388"/>
      <c r="O109" s="388"/>
    </row>
    <row r="110" spans="3:15" s="372" customFormat="1" ht="30.75" customHeight="1">
      <c r="C110" s="398"/>
      <c r="D110" s="65"/>
      <c r="E110" s="399"/>
      <c r="F110" s="400"/>
      <c r="G110" s="401"/>
      <c r="H110" s="388"/>
      <c r="I110" s="388"/>
      <c r="J110" s="388"/>
      <c r="K110" s="402"/>
      <c r="L110" s="388"/>
      <c r="M110" s="388"/>
      <c r="N110" s="388"/>
      <c r="O110" s="388"/>
    </row>
    <row r="111" spans="3:15" s="372" customFormat="1" ht="30.75" customHeight="1">
      <c r="C111" s="398"/>
      <c r="D111" s="65"/>
      <c r="E111" s="399"/>
      <c r="F111" s="400"/>
      <c r="G111" s="401"/>
      <c r="H111" s="388"/>
      <c r="I111" s="388"/>
      <c r="J111" s="388"/>
      <c r="K111" s="402"/>
      <c r="L111" s="388"/>
      <c r="M111" s="388"/>
      <c r="N111" s="388"/>
      <c r="O111" s="388"/>
    </row>
    <row r="112" spans="3:15" s="372" customFormat="1" ht="30.75" customHeight="1">
      <c r="C112" s="398"/>
      <c r="D112" s="65"/>
      <c r="E112" s="399"/>
      <c r="F112" s="400"/>
      <c r="G112" s="401"/>
      <c r="H112" s="388"/>
      <c r="I112" s="388"/>
      <c r="J112" s="388"/>
      <c r="K112" s="402"/>
      <c r="L112" s="388"/>
      <c r="M112" s="388"/>
      <c r="N112" s="388"/>
      <c r="O112" s="388"/>
    </row>
    <row r="113" spans="3:16" s="372" customFormat="1" ht="30.75" customHeight="1">
      <c r="C113" s="398"/>
      <c r="D113" s="65"/>
      <c r="E113" s="399"/>
      <c r="F113" s="400"/>
      <c r="G113" s="401"/>
      <c r="H113" s="388"/>
      <c r="I113" s="388"/>
      <c r="J113" s="388"/>
      <c r="K113" s="402"/>
      <c r="L113" s="388"/>
      <c r="M113" s="388"/>
      <c r="N113" s="388"/>
      <c r="O113" s="388"/>
    </row>
    <row r="114" spans="3:16" s="372" customFormat="1" ht="30.75" customHeight="1">
      <c r="C114" s="398"/>
      <c r="D114" s="65"/>
      <c r="E114" s="399"/>
      <c r="F114" s="400"/>
      <c r="G114" s="401"/>
      <c r="H114" s="388"/>
      <c r="I114" s="388"/>
      <c r="J114" s="388"/>
      <c r="K114" s="402"/>
      <c r="L114" s="388"/>
      <c r="M114" s="388"/>
      <c r="N114" s="388"/>
      <c r="O114" s="388"/>
    </row>
    <row r="115" spans="3:16" s="372" customFormat="1" ht="30.75" customHeight="1">
      <c r="C115" s="398"/>
      <c r="D115" s="65"/>
      <c r="E115" s="399"/>
      <c r="F115" s="400"/>
      <c r="G115" s="401"/>
      <c r="H115" s="388"/>
      <c r="I115" s="388"/>
      <c r="J115" s="388"/>
      <c r="K115" s="402"/>
      <c r="L115" s="388"/>
      <c r="M115" s="388"/>
      <c r="N115" s="388"/>
      <c r="O115" s="388"/>
    </row>
    <row r="116" spans="3:16" s="372" customFormat="1" ht="30.75" customHeight="1">
      <c r="C116" s="398"/>
      <c r="D116" s="65"/>
      <c r="E116" s="399"/>
      <c r="F116" s="400"/>
      <c r="G116" s="401"/>
      <c r="H116" s="388"/>
      <c r="I116" s="388"/>
      <c r="J116" s="388"/>
      <c r="K116" s="402"/>
      <c r="L116" s="388"/>
      <c r="M116" s="388"/>
      <c r="N116" s="388"/>
      <c r="O116" s="388"/>
    </row>
    <row r="117" spans="3:16" s="372" customFormat="1" ht="30.75" customHeight="1">
      <c r="C117" s="398"/>
      <c r="D117" s="65"/>
      <c r="E117" s="399"/>
      <c r="F117" s="400"/>
      <c r="G117" s="401"/>
      <c r="H117" s="388"/>
      <c r="I117" s="388"/>
      <c r="J117" s="388"/>
      <c r="K117" s="402"/>
      <c r="L117" s="388"/>
      <c r="M117" s="388"/>
      <c r="N117" s="388"/>
      <c r="O117" s="388"/>
    </row>
    <row r="118" spans="3:16" s="372" customFormat="1" ht="30.75" customHeight="1">
      <c r="C118" s="398"/>
      <c r="D118" s="65"/>
      <c r="E118" s="399"/>
      <c r="F118" s="400"/>
      <c r="G118" s="401"/>
      <c r="H118" s="388"/>
      <c r="I118" s="388"/>
      <c r="J118" s="388"/>
      <c r="K118" s="402"/>
      <c r="L118" s="388"/>
      <c r="M118" s="388"/>
      <c r="N118" s="388"/>
      <c r="O118" s="388"/>
    </row>
    <row r="119" spans="3:16" s="372" customFormat="1" ht="30.75" customHeight="1">
      <c r="C119" s="398"/>
      <c r="D119" s="65"/>
      <c r="E119" s="399"/>
      <c r="F119" s="400"/>
      <c r="G119" s="401"/>
      <c r="H119" s="388"/>
      <c r="I119" s="388"/>
      <c r="J119" s="388"/>
      <c r="K119" s="402"/>
      <c r="L119" s="388"/>
      <c r="M119" s="388"/>
      <c r="N119" s="388"/>
      <c r="O119" s="388"/>
    </row>
    <row r="120" spans="3:16" s="372" customFormat="1" ht="30.75" customHeight="1">
      <c r="C120" s="398"/>
      <c r="D120" s="65"/>
      <c r="E120" s="399"/>
      <c r="F120" s="400"/>
      <c r="G120" s="401"/>
      <c r="H120" s="388"/>
      <c r="I120" s="388"/>
      <c r="J120" s="388"/>
      <c r="K120" s="402"/>
      <c r="L120" s="388"/>
      <c r="M120" s="388"/>
      <c r="N120" s="388"/>
      <c r="O120" s="388"/>
    </row>
    <row r="121" spans="3:16" s="372" customFormat="1" ht="30.75" customHeight="1">
      <c r="C121" s="398"/>
      <c r="D121" s="65"/>
      <c r="E121" s="399"/>
      <c r="F121" s="400"/>
      <c r="G121" s="401"/>
      <c r="H121" s="388"/>
      <c r="I121" s="388"/>
      <c r="J121" s="388"/>
      <c r="K121" s="402"/>
      <c r="L121" s="388"/>
      <c r="M121" s="388"/>
      <c r="N121" s="388"/>
      <c r="O121" s="388"/>
    </row>
    <row r="122" spans="3:16" s="372" customFormat="1" ht="30.75" customHeight="1">
      <c r="C122" s="398"/>
      <c r="D122" s="65"/>
      <c r="E122" s="399"/>
      <c r="F122" s="400"/>
      <c r="G122" s="401"/>
      <c r="H122" s="388"/>
      <c r="I122" s="388"/>
      <c r="J122" s="388"/>
      <c r="K122" s="402"/>
      <c r="L122" s="388"/>
      <c r="M122" s="388"/>
      <c r="N122" s="388"/>
      <c r="O122" s="388"/>
    </row>
    <row r="123" spans="3:16" s="372" customFormat="1" ht="30.75" customHeight="1">
      <c r="C123" s="398"/>
      <c r="D123" s="65"/>
      <c r="E123" s="399"/>
      <c r="F123" s="400"/>
      <c r="G123" s="401"/>
      <c r="H123" s="388"/>
      <c r="I123" s="388"/>
      <c r="J123" s="388"/>
      <c r="K123" s="402"/>
      <c r="L123" s="388"/>
      <c r="M123" s="388"/>
      <c r="N123" s="388"/>
      <c r="O123" s="388"/>
    </row>
    <row r="124" spans="3:16" s="372" customFormat="1" ht="30.75" customHeight="1">
      <c r="C124" s="398"/>
      <c r="D124" s="65"/>
      <c r="E124" s="399"/>
      <c r="F124" s="400"/>
      <c r="G124" s="401"/>
      <c r="H124" s="388"/>
      <c r="I124" s="388"/>
      <c r="J124" s="388"/>
      <c r="K124" s="402"/>
      <c r="L124" s="388"/>
      <c r="M124" s="388"/>
      <c r="N124" s="388"/>
      <c r="O124" s="388"/>
    </row>
    <row r="125" spans="3:16" s="372" customFormat="1" ht="30.75" customHeight="1">
      <c r="C125" s="398"/>
      <c r="D125" s="65"/>
      <c r="E125" s="399"/>
      <c r="F125" s="400"/>
      <c r="G125" s="401"/>
      <c r="H125" s="388"/>
      <c r="I125" s="388"/>
      <c r="J125" s="388"/>
      <c r="K125" s="402"/>
      <c r="L125" s="388"/>
      <c r="M125" s="388"/>
      <c r="N125" s="388"/>
      <c r="O125" s="388"/>
    </row>
    <row r="126" spans="3:16" s="372" customFormat="1" ht="30.75" customHeight="1">
      <c r="C126" s="398"/>
      <c r="D126" s="65"/>
      <c r="E126" s="399"/>
      <c r="F126" s="400"/>
      <c r="G126" s="401"/>
      <c r="H126" s="388"/>
      <c r="I126" s="388"/>
      <c r="J126" s="388"/>
      <c r="K126" s="402"/>
      <c r="L126" s="388"/>
      <c r="M126" s="388"/>
      <c r="N126" s="388"/>
      <c r="O126" s="388"/>
    </row>
    <row r="127" spans="3:16" s="372" customFormat="1" ht="30.75" customHeight="1">
      <c r="C127" s="398"/>
      <c r="D127" s="65"/>
      <c r="E127" s="399"/>
      <c r="F127" s="400"/>
      <c r="G127" s="401"/>
      <c r="H127" s="388"/>
      <c r="I127" s="388"/>
      <c r="J127" s="388"/>
      <c r="K127" s="402"/>
      <c r="L127" s="388"/>
      <c r="M127" s="388"/>
      <c r="N127" s="388"/>
      <c r="O127" s="388"/>
      <c r="P127" s="388"/>
    </row>
    <row r="128" spans="3:16" s="372" customFormat="1" ht="30.75" customHeight="1">
      <c r="C128" s="398"/>
      <c r="D128" s="65"/>
      <c r="E128" s="399"/>
      <c r="F128" s="400"/>
      <c r="G128" s="401"/>
      <c r="H128" s="388"/>
      <c r="I128" s="388"/>
      <c r="J128" s="388"/>
      <c r="K128" s="402"/>
      <c r="L128" s="388"/>
      <c r="M128" s="388"/>
      <c r="N128" s="388"/>
      <c r="O128" s="388"/>
      <c r="P128" s="388"/>
    </row>
    <row r="129" spans="3:16" s="372" customFormat="1" ht="30.75" customHeight="1">
      <c r="C129" s="398"/>
      <c r="D129" s="65"/>
      <c r="E129" s="399"/>
      <c r="F129" s="400"/>
      <c r="G129" s="401"/>
      <c r="H129" s="388"/>
      <c r="I129" s="388"/>
      <c r="J129" s="388"/>
      <c r="K129" s="402"/>
      <c r="L129" s="388"/>
      <c r="M129" s="388"/>
      <c r="N129" s="388"/>
      <c r="O129" s="388"/>
      <c r="P129" s="388"/>
    </row>
    <row r="130" spans="3:16" s="372" customFormat="1" ht="30.75" customHeight="1">
      <c r="C130" s="398"/>
      <c r="D130" s="65"/>
      <c r="E130" s="399"/>
      <c r="F130" s="400"/>
      <c r="G130" s="401"/>
      <c r="H130" s="388"/>
      <c r="I130" s="388"/>
      <c r="J130" s="388"/>
      <c r="K130" s="402"/>
      <c r="L130" s="388"/>
      <c r="M130" s="388"/>
      <c r="N130" s="388"/>
      <c r="O130" s="388"/>
      <c r="P130" s="388"/>
    </row>
    <row r="131" spans="3:16" s="372" customFormat="1" ht="30.75" customHeight="1">
      <c r="C131" s="398"/>
      <c r="D131" s="65"/>
      <c r="E131" s="399"/>
      <c r="F131" s="400"/>
      <c r="G131" s="401"/>
      <c r="H131" s="388"/>
      <c r="I131" s="388"/>
      <c r="J131" s="388"/>
      <c r="K131" s="402"/>
      <c r="L131" s="388"/>
      <c r="M131" s="388"/>
      <c r="N131" s="388"/>
      <c r="O131" s="388"/>
      <c r="P131" s="388"/>
    </row>
    <row r="132" spans="3:16" s="372" customFormat="1" ht="30.75" customHeight="1">
      <c r="C132" s="398"/>
      <c r="D132" s="65"/>
      <c r="E132" s="399"/>
      <c r="F132" s="400"/>
      <c r="G132" s="401"/>
      <c r="H132" s="388"/>
      <c r="I132" s="388"/>
      <c r="J132" s="388"/>
      <c r="K132" s="402"/>
      <c r="L132" s="388"/>
      <c r="M132" s="388"/>
      <c r="N132" s="388"/>
      <c r="O132" s="388"/>
      <c r="P132" s="388"/>
    </row>
    <row r="133" spans="3:16" s="372" customFormat="1" ht="30.75" customHeight="1">
      <c r="C133" s="398"/>
      <c r="D133" s="65"/>
      <c r="E133" s="399"/>
      <c r="F133" s="400"/>
      <c r="G133" s="401"/>
      <c r="H133" s="388"/>
      <c r="I133" s="388"/>
      <c r="J133" s="388"/>
      <c r="K133" s="402"/>
      <c r="L133" s="388"/>
      <c r="M133" s="388"/>
      <c r="N133" s="388"/>
      <c r="O133" s="388"/>
      <c r="P133" s="388"/>
    </row>
    <row r="134" spans="3:16" s="372" customFormat="1" ht="30.75" customHeight="1">
      <c r="C134" s="398"/>
      <c r="D134" s="65"/>
      <c r="E134" s="399"/>
      <c r="F134" s="400"/>
      <c r="G134" s="401"/>
      <c r="H134" s="388"/>
      <c r="I134" s="388"/>
      <c r="J134" s="388"/>
      <c r="K134" s="402"/>
      <c r="L134" s="388"/>
      <c r="M134" s="388"/>
      <c r="N134" s="388"/>
      <c r="O134" s="388"/>
      <c r="P134" s="388"/>
    </row>
    <row r="135" spans="3:16" s="372" customFormat="1" ht="30.75" customHeight="1">
      <c r="C135" s="398"/>
      <c r="D135" s="65"/>
      <c r="E135" s="399"/>
      <c r="F135" s="400"/>
      <c r="G135" s="401"/>
      <c r="H135" s="388"/>
      <c r="I135" s="388"/>
      <c r="J135" s="388"/>
      <c r="K135" s="402"/>
      <c r="L135" s="388"/>
      <c r="M135" s="388"/>
      <c r="N135" s="388"/>
      <c r="O135" s="388"/>
      <c r="P135" s="388"/>
    </row>
    <row r="136" spans="3:16" s="372" customFormat="1" ht="30.75" customHeight="1">
      <c r="C136" s="398"/>
      <c r="D136" s="65"/>
      <c r="E136" s="399"/>
      <c r="F136" s="400"/>
      <c r="G136" s="401"/>
      <c r="H136" s="388"/>
      <c r="I136" s="388"/>
      <c r="J136" s="388"/>
      <c r="K136" s="402"/>
      <c r="L136" s="388"/>
      <c r="M136" s="388"/>
      <c r="N136" s="388"/>
      <c r="O136" s="388"/>
      <c r="P136" s="388"/>
    </row>
    <row r="137" spans="3:16" s="372" customFormat="1" ht="30.75" customHeight="1">
      <c r="C137" s="398"/>
      <c r="D137" s="65"/>
      <c r="E137" s="399"/>
      <c r="F137" s="400"/>
      <c r="G137" s="401"/>
      <c r="H137" s="388"/>
      <c r="I137" s="388"/>
      <c r="J137" s="388"/>
      <c r="K137" s="402"/>
      <c r="L137" s="388"/>
      <c r="M137" s="388"/>
      <c r="N137" s="388"/>
      <c r="O137" s="388"/>
      <c r="P137" s="388"/>
    </row>
    <row r="138" spans="3:16" s="372" customFormat="1" ht="30.75" customHeight="1">
      <c r="C138" s="398"/>
      <c r="D138" s="65"/>
      <c r="E138" s="399"/>
      <c r="F138" s="400"/>
      <c r="G138" s="401"/>
      <c r="H138" s="388"/>
      <c r="I138" s="388"/>
      <c r="J138" s="388"/>
      <c r="K138" s="402"/>
      <c r="L138" s="388"/>
      <c r="M138" s="388"/>
      <c r="N138" s="388"/>
      <c r="O138" s="388"/>
      <c r="P138" s="388"/>
    </row>
    <row r="139" spans="3:16" s="372" customFormat="1" ht="30.75" customHeight="1">
      <c r="C139" s="398"/>
      <c r="D139" s="65"/>
      <c r="E139" s="399"/>
      <c r="F139" s="400"/>
      <c r="G139" s="401"/>
      <c r="H139" s="388"/>
      <c r="I139" s="388"/>
      <c r="J139" s="388"/>
      <c r="K139" s="402"/>
      <c r="L139" s="388"/>
      <c r="M139" s="388"/>
      <c r="N139" s="388"/>
      <c r="O139" s="388"/>
      <c r="P139" s="388"/>
    </row>
    <row r="140" spans="3:16" s="372" customFormat="1" ht="30.75" customHeight="1">
      <c r="C140" s="398"/>
      <c r="D140" s="65"/>
      <c r="E140" s="399"/>
      <c r="F140" s="400"/>
      <c r="G140" s="401"/>
      <c r="H140" s="388"/>
      <c r="I140" s="388"/>
      <c r="J140" s="388"/>
      <c r="K140" s="402"/>
      <c r="L140" s="388"/>
      <c r="M140" s="388"/>
      <c r="N140" s="388"/>
      <c r="O140" s="388"/>
      <c r="P140" s="388"/>
    </row>
    <row r="141" spans="3:16" s="372" customFormat="1" ht="30.75" customHeight="1">
      <c r="C141" s="398"/>
      <c r="D141" s="65"/>
      <c r="E141" s="399"/>
      <c r="F141" s="400"/>
      <c r="G141" s="401"/>
      <c r="H141" s="388"/>
      <c r="I141" s="388"/>
      <c r="J141" s="388"/>
      <c r="K141" s="402"/>
      <c r="L141" s="388"/>
      <c r="M141" s="388"/>
      <c r="N141" s="388"/>
      <c r="O141" s="388"/>
      <c r="P141" s="388"/>
    </row>
    <row r="142" spans="3:16" s="372" customFormat="1" ht="30.75" customHeight="1">
      <c r="C142" s="398"/>
      <c r="D142" s="65"/>
      <c r="E142" s="399"/>
      <c r="F142" s="400"/>
      <c r="G142" s="401"/>
      <c r="H142" s="388"/>
      <c r="I142" s="388"/>
      <c r="J142" s="388"/>
      <c r="K142" s="402"/>
      <c r="L142" s="388"/>
      <c r="M142" s="388"/>
      <c r="N142" s="388"/>
      <c r="O142" s="388"/>
      <c r="P142" s="388"/>
    </row>
    <row r="143" spans="3:16" s="372" customFormat="1" ht="30.75" customHeight="1">
      <c r="C143" s="398"/>
      <c r="D143" s="65"/>
      <c r="E143" s="399"/>
      <c r="F143" s="400"/>
      <c r="G143" s="401"/>
      <c r="H143" s="388"/>
      <c r="I143" s="388"/>
      <c r="J143" s="388"/>
      <c r="K143" s="402"/>
      <c r="L143" s="388"/>
      <c r="M143" s="388"/>
      <c r="N143" s="388"/>
      <c r="O143" s="388"/>
      <c r="P143" s="388"/>
    </row>
    <row r="144" spans="3:16" s="372" customFormat="1" ht="30.75" customHeight="1">
      <c r="C144" s="398"/>
      <c r="D144" s="65"/>
      <c r="E144" s="399"/>
      <c r="F144" s="400"/>
      <c r="G144" s="401"/>
      <c r="H144" s="388"/>
      <c r="I144" s="388"/>
      <c r="J144" s="388"/>
      <c r="K144" s="402"/>
      <c r="L144" s="388"/>
      <c r="M144" s="388"/>
      <c r="N144" s="388"/>
      <c r="O144" s="388"/>
      <c r="P144" s="388"/>
    </row>
    <row r="145" spans="1:16" s="372" customFormat="1" ht="30.75" customHeight="1">
      <c r="C145" s="398"/>
      <c r="D145" s="65"/>
      <c r="E145" s="399"/>
      <c r="F145" s="400"/>
      <c r="G145" s="401"/>
      <c r="H145" s="388"/>
      <c r="I145" s="388"/>
      <c r="J145" s="388"/>
      <c r="K145" s="402"/>
      <c r="L145" s="388"/>
      <c r="M145" s="388"/>
      <c r="N145" s="388"/>
      <c r="O145" s="388"/>
      <c r="P145" s="388"/>
    </row>
    <row r="146" spans="1:16" s="372" customFormat="1" ht="30.75" customHeight="1">
      <c r="C146" s="398"/>
      <c r="D146" s="65"/>
      <c r="E146" s="399"/>
      <c r="F146" s="400"/>
      <c r="G146" s="401"/>
      <c r="H146" s="388"/>
      <c r="I146" s="388"/>
      <c r="J146" s="388"/>
      <c r="K146" s="402"/>
      <c r="L146" s="388"/>
      <c r="M146" s="388"/>
      <c r="N146" s="388"/>
      <c r="O146" s="388"/>
      <c r="P146" s="388"/>
    </row>
    <row r="147" spans="1:16" s="372" customFormat="1" ht="30.75" customHeight="1">
      <c r="C147" s="398"/>
      <c r="D147" s="65"/>
      <c r="E147" s="399"/>
      <c r="F147" s="400"/>
      <c r="G147" s="401"/>
      <c r="H147" s="388"/>
      <c r="I147" s="388"/>
      <c r="J147" s="388"/>
      <c r="K147" s="402"/>
      <c r="L147" s="388"/>
      <c r="M147" s="388"/>
      <c r="N147" s="388"/>
      <c r="O147" s="388"/>
      <c r="P147" s="388"/>
    </row>
    <row r="148" spans="1:16" s="372" customFormat="1" ht="30.75" customHeight="1">
      <c r="C148" s="398"/>
      <c r="D148" s="65"/>
      <c r="E148" s="399"/>
      <c r="F148" s="400"/>
      <c r="G148" s="401"/>
      <c r="H148" s="388"/>
      <c r="I148" s="388"/>
      <c r="J148" s="388"/>
      <c r="K148" s="402"/>
      <c r="L148" s="388"/>
      <c r="M148" s="388"/>
      <c r="N148" s="388"/>
      <c r="O148" s="388"/>
      <c r="P148" s="388"/>
    </row>
    <row r="149" spans="1:16" s="372" customFormat="1" ht="30.75" customHeight="1">
      <c r="C149" s="398"/>
      <c r="D149" s="65"/>
      <c r="E149" s="399"/>
      <c r="F149" s="400"/>
      <c r="G149" s="401"/>
      <c r="H149" s="388"/>
      <c r="I149" s="388"/>
      <c r="J149" s="388"/>
      <c r="K149" s="402"/>
      <c r="L149" s="388"/>
      <c r="M149" s="388"/>
      <c r="N149" s="388"/>
      <c r="O149" s="388"/>
      <c r="P149" s="388"/>
    </row>
    <row r="150" spans="1:16" s="372" customFormat="1" ht="30.75" customHeight="1">
      <c r="C150" s="398"/>
      <c r="D150" s="65"/>
      <c r="E150" s="399"/>
      <c r="F150" s="400"/>
      <c r="G150" s="401"/>
      <c r="H150" s="388"/>
      <c r="I150" s="388"/>
      <c r="J150" s="388"/>
      <c r="K150" s="402"/>
      <c r="L150" s="388"/>
      <c r="M150" s="388"/>
      <c r="N150" s="388"/>
      <c r="O150" s="388"/>
      <c r="P150" s="388"/>
    </row>
    <row r="151" spans="1:16" s="372" customFormat="1" ht="30.75" customHeight="1">
      <c r="C151" s="398"/>
      <c r="D151" s="65"/>
      <c r="E151" s="399"/>
      <c r="F151" s="400"/>
      <c r="G151" s="401"/>
      <c r="H151" s="388"/>
      <c r="I151" s="388"/>
      <c r="J151" s="388"/>
      <c r="K151" s="402"/>
      <c r="L151" s="388"/>
      <c r="M151" s="388"/>
      <c r="N151" s="388"/>
      <c r="O151" s="388"/>
      <c r="P151" s="388"/>
    </row>
    <row r="152" spans="1:16" s="372" customFormat="1" ht="30.75" customHeight="1">
      <c r="C152" s="398"/>
      <c r="D152" s="65"/>
      <c r="E152" s="399"/>
      <c r="F152" s="400"/>
      <c r="G152" s="401"/>
      <c r="H152" s="388"/>
      <c r="I152" s="388"/>
      <c r="J152" s="388"/>
      <c r="K152" s="402"/>
      <c r="L152" s="388"/>
      <c r="M152" s="388"/>
      <c r="N152" s="388"/>
      <c r="O152" s="388"/>
      <c r="P152" s="388"/>
    </row>
    <row r="153" spans="1:16" s="372" customFormat="1" ht="30.75" customHeight="1">
      <c r="C153" s="398"/>
      <c r="D153" s="65"/>
      <c r="E153" s="399"/>
      <c r="F153" s="400"/>
      <c r="G153" s="401"/>
      <c r="H153" s="388"/>
      <c r="I153" s="388"/>
      <c r="J153" s="388"/>
      <c r="K153" s="402"/>
      <c r="L153" s="388"/>
      <c r="M153" s="388"/>
      <c r="N153" s="388"/>
      <c r="O153" s="388"/>
      <c r="P153" s="388"/>
    </row>
    <row r="154" spans="1:16" s="372" customFormat="1" ht="30.75" customHeight="1">
      <c r="C154" s="398"/>
      <c r="D154" s="65"/>
      <c r="E154" s="399"/>
      <c r="F154" s="400"/>
      <c r="G154" s="401"/>
      <c r="H154" s="388"/>
      <c r="I154" s="388"/>
      <c r="J154" s="388"/>
      <c r="K154" s="402"/>
      <c r="L154" s="388"/>
      <c r="M154" s="388"/>
      <c r="N154" s="388"/>
      <c r="O154" s="388"/>
      <c r="P154" s="388"/>
    </row>
    <row r="155" spans="1:16" s="372" customFormat="1" ht="30.75" customHeight="1">
      <c r="C155" s="398"/>
      <c r="D155" s="65"/>
      <c r="E155" s="399"/>
      <c r="F155" s="400"/>
      <c r="G155" s="401"/>
      <c r="H155" s="388"/>
      <c r="I155" s="388"/>
      <c r="J155" s="388"/>
      <c r="K155" s="402"/>
      <c r="L155" s="388"/>
      <c r="M155" s="388"/>
      <c r="N155" s="388"/>
      <c r="O155" s="388"/>
      <c r="P155" s="388"/>
    </row>
    <row r="156" spans="1:16" s="372" customFormat="1" ht="30.75" customHeight="1">
      <c r="C156" s="398"/>
      <c r="D156" s="65"/>
      <c r="E156" s="399"/>
      <c r="F156" s="400"/>
      <c r="G156" s="401"/>
      <c r="H156" s="388"/>
      <c r="I156" s="388"/>
      <c r="J156" s="388"/>
      <c r="K156" s="402"/>
      <c r="L156" s="388"/>
      <c r="M156" s="388"/>
      <c r="N156" s="388"/>
      <c r="O156" s="388"/>
      <c r="P156" s="388"/>
    </row>
    <row r="157" spans="1:16" s="372" customFormat="1" ht="30.75" customHeight="1">
      <c r="C157" s="398"/>
      <c r="D157" s="65"/>
      <c r="E157" s="399"/>
      <c r="F157" s="400"/>
      <c r="G157" s="401"/>
      <c r="H157" s="388"/>
      <c r="I157" s="388"/>
      <c r="J157" s="388"/>
      <c r="K157" s="402"/>
      <c r="L157" s="388"/>
      <c r="M157" s="388"/>
      <c r="N157" s="388"/>
      <c r="O157" s="388"/>
      <c r="P157" s="388"/>
    </row>
    <row r="158" spans="1:16" s="372" customFormat="1" ht="30.75" customHeight="1">
      <c r="C158" s="398"/>
      <c r="D158" s="65"/>
      <c r="E158" s="399"/>
      <c r="F158" s="400"/>
      <c r="G158" s="401"/>
      <c r="H158" s="388"/>
      <c r="I158" s="388"/>
      <c r="J158" s="388"/>
      <c r="K158" s="402"/>
      <c r="L158" s="388"/>
      <c r="M158" s="388"/>
      <c r="N158" s="388"/>
      <c r="O158" s="388"/>
      <c r="P158" s="388"/>
    </row>
    <row r="159" spans="1:16" s="372" customFormat="1" ht="30.75" customHeight="1">
      <c r="C159" s="398"/>
      <c r="D159" s="65"/>
      <c r="E159" s="399"/>
      <c r="F159" s="400"/>
      <c r="G159" s="401"/>
      <c r="H159" s="388"/>
      <c r="I159" s="388"/>
      <c r="J159" s="388"/>
      <c r="K159" s="402"/>
      <c r="L159" s="388"/>
      <c r="M159" s="388"/>
      <c r="N159" s="388"/>
      <c r="O159" s="388"/>
      <c r="P159" s="388"/>
    </row>
    <row r="160" spans="1:16" ht="30.75" customHeight="1">
      <c r="A160" s="6"/>
      <c r="B160" s="6"/>
    </row>
    <row r="161" spans="1:2" ht="30.75" customHeight="1">
      <c r="A161" s="6"/>
      <c r="B161" s="6"/>
    </row>
    <row r="162" spans="1:2" ht="30.75" customHeight="1">
      <c r="A162" s="6"/>
      <c r="B162" s="6"/>
    </row>
    <row r="163" spans="1:2" ht="30.75" customHeight="1">
      <c r="A163" s="6"/>
      <c r="B163" s="6"/>
    </row>
    <row r="164" spans="1:2" ht="30.75" customHeight="1">
      <c r="A164" s="6"/>
      <c r="B164" s="6"/>
    </row>
    <row r="165" spans="1:2" ht="30.75" customHeight="1">
      <c r="A165" s="6"/>
      <c r="B165" s="6"/>
    </row>
    <row r="166" spans="1:2" ht="30.75" customHeight="1">
      <c r="A166" s="6"/>
      <c r="B166" s="6"/>
    </row>
    <row r="167" spans="1:2" ht="30.75" customHeight="1">
      <c r="A167" s="6"/>
      <c r="B167" s="6"/>
    </row>
    <row r="168" spans="1:2" ht="30.75" customHeight="1">
      <c r="A168" s="6"/>
      <c r="B168" s="6"/>
    </row>
    <row r="169" spans="1:2" ht="30.75" customHeight="1">
      <c r="A169" s="6"/>
      <c r="B169" s="6"/>
    </row>
    <row r="170" spans="1:2" ht="30.75" customHeight="1">
      <c r="A170" s="6"/>
      <c r="B170" s="6"/>
    </row>
    <row r="171" spans="1:2" ht="30.75" customHeight="1">
      <c r="A171" s="6"/>
      <c r="B171" s="6"/>
    </row>
    <row r="172" spans="1:2" ht="30.75" customHeight="1">
      <c r="A172" s="6"/>
      <c r="B172" s="6"/>
    </row>
    <row r="173" spans="1:2" ht="30.75" customHeight="1">
      <c r="A173" s="6"/>
      <c r="B173" s="6"/>
    </row>
    <row r="174" spans="1:2" ht="30.75" customHeight="1">
      <c r="A174" s="6"/>
      <c r="B174" s="6"/>
    </row>
    <row r="175" spans="1:2" ht="30.75" customHeight="1">
      <c r="A175" s="6"/>
      <c r="B175" s="6"/>
    </row>
    <row r="176" spans="1:2" ht="30.75" customHeight="1">
      <c r="A176" s="6"/>
      <c r="B176" s="6"/>
    </row>
    <row r="177" spans="1:2" ht="30.75" customHeight="1">
      <c r="A177" s="6"/>
      <c r="B177" s="6"/>
    </row>
    <row r="178" spans="1:2" ht="30.75" customHeight="1">
      <c r="A178" s="6"/>
      <c r="B178" s="6"/>
    </row>
    <row r="179" spans="1:2" ht="30.75" customHeight="1">
      <c r="A179" s="6"/>
      <c r="B179" s="6"/>
    </row>
    <row r="180" spans="1:2" ht="30.75" customHeight="1">
      <c r="A180" s="6"/>
      <c r="B180" s="6"/>
    </row>
    <row r="181" spans="1:2" ht="30.75" customHeight="1">
      <c r="A181" s="6"/>
      <c r="B181" s="6"/>
    </row>
    <row r="182" spans="1:2" ht="30.75" customHeight="1">
      <c r="A182" s="6"/>
      <c r="B182" s="6"/>
    </row>
    <row r="183" spans="1:2" ht="30.75" customHeight="1">
      <c r="A183" s="6"/>
      <c r="B183" s="6"/>
    </row>
  </sheetData>
  <mergeCells count="31">
    <mergeCell ref="A57:C57"/>
    <mergeCell ref="A62:C62"/>
    <mergeCell ref="A68:C68"/>
    <mergeCell ref="H73:J73"/>
    <mergeCell ref="H38:J38"/>
    <mergeCell ref="H43:J43"/>
    <mergeCell ref="H48:J48"/>
    <mergeCell ref="H52:J52"/>
    <mergeCell ref="H62:J62"/>
    <mergeCell ref="H68:J68"/>
    <mergeCell ref="H57:J57"/>
    <mergeCell ref="C3:C8"/>
    <mergeCell ref="D3:D8"/>
    <mergeCell ref="E3:E6"/>
    <mergeCell ref="G3:G7"/>
    <mergeCell ref="N4:N6"/>
    <mergeCell ref="H28:J28"/>
    <mergeCell ref="H32:J32"/>
    <mergeCell ref="P3:P7"/>
    <mergeCell ref="A3:B5"/>
    <mergeCell ref="H15:J15"/>
    <mergeCell ref="H24:J24"/>
    <mergeCell ref="I8:J8"/>
    <mergeCell ref="H3:J3"/>
    <mergeCell ref="K3:K6"/>
    <mergeCell ref="L3:M3"/>
    <mergeCell ref="H4:I4"/>
    <mergeCell ref="J4:J5"/>
    <mergeCell ref="L4:L6"/>
    <mergeCell ref="M4:M6"/>
    <mergeCell ref="O4:O6"/>
  </mergeCells>
  <pageMargins left="0.5" right="0.25" top="0.75" bottom="0.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3"/>
  <sheetViews>
    <sheetView workbookViewId="0">
      <selection activeCell="D7" sqref="D7:D9"/>
    </sheetView>
  </sheetViews>
  <sheetFormatPr defaultRowHeight="24"/>
  <cols>
    <col min="3" max="3" width="8.42578125" style="78" customWidth="1"/>
    <col min="4" max="4" width="40.5703125" style="79" customWidth="1"/>
  </cols>
  <sheetData>
    <row r="1" spans="3:4" s="68" customFormat="1" ht="37.5" customHeight="1">
      <c r="C1" s="66" t="s">
        <v>25</v>
      </c>
      <c r="D1" s="67" t="s">
        <v>26</v>
      </c>
    </row>
    <row r="2" spans="3:4" s="71" customFormat="1" ht="21.75">
      <c r="C2" s="69">
        <v>0</v>
      </c>
      <c r="D2" s="70" t="s">
        <v>27</v>
      </c>
    </row>
    <row r="3" spans="3:4" s="71" customFormat="1" ht="25.5">
      <c r="C3" s="72">
        <v>1</v>
      </c>
      <c r="D3" s="73" t="s">
        <v>1</v>
      </c>
    </row>
    <row r="4" spans="3:4" s="71" customFormat="1" ht="25.5">
      <c r="C4" s="74">
        <v>2</v>
      </c>
      <c r="D4" s="762" t="s">
        <v>28</v>
      </c>
    </row>
    <row r="5" spans="3:4" s="71" customFormat="1" ht="25.5">
      <c r="C5" s="76">
        <v>3</v>
      </c>
      <c r="D5" s="762" t="s">
        <v>29</v>
      </c>
    </row>
    <row r="6" spans="3:4" s="71" customFormat="1" ht="25.5">
      <c r="C6" s="76">
        <v>4</v>
      </c>
      <c r="D6" s="77" t="s">
        <v>9</v>
      </c>
    </row>
    <row r="7" spans="3:4" s="71" customFormat="1" ht="25.5">
      <c r="C7" s="76">
        <v>5</v>
      </c>
      <c r="D7" s="75" t="s">
        <v>30</v>
      </c>
    </row>
    <row r="8" spans="3:4" s="71" customFormat="1" ht="22.5" customHeight="1">
      <c r="C8" s="76">
        <v>6</v>
      </c>
      <c r="D8" s="75" t="s">
        <v>31</v>
      </c>
    </row>
    <row r="9" spans="3:4" s="71" customFormat="1" ht="25.5">
      <c r="C9" s="76">
        <v>7</v>
      </c>
      <c r="D9" s="75" t="s">
        <v>32</v>
      </c>
    </row>
    <row r="10" spans="3:4" s="71" customFormat="1" ht="25.5">
      <c r="C10" s="76">
        <v>8</v>
      </c>
      <c r="D10" s="77"/>
    </row>
    <row r="11" spans="3:4" s="71" customFormat="1" ht="25.5">
      <c r="C11" s="76">
        <v>9</v>
      </c>
      <c r="D11" s="77"/>
    </row>
    <row r="12" spans="3:4" s="71" customFormat="1" ht="25.5">
      <c r="C12" s="76">
        <v>10</v>
      </c>
      <c r="D12" s="77"/>
    </row>
    <row r="13" spans="3:4" s="71" customFormat="1" ht="25.5">
      <c r="C13" s="76">
        <v>11</v>
      </c>
      <c r="D13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2" zoomScale="130" zoomScaleNormal="130" workbookViewId="0">
      <selection activeCell="D11" sqref="D11"/>
    </sheetView>
  </sheetViews>
  <sheetFormatPr defaultRowHeight="15"/>
  <cols>
    <col min="1" max="1" width="12.7109375" style="572" customWidth="1"/>
    <col min="2" max="2" width="9.140625" style="572" customWidth="1"/>
    <col min="3" max="3" width="5.140625" style="572" customWidth="1"/>
    <col min="4" max="4" width="46.85546875" style="572" customWidth="1"/>
    <col min="5" max="5" width="11.140625" style="572" customWidth="1"/>
    <col min="6" max="6" width="11.5703125" style="572" customWidth="1"/>
    <col min="7" max="7" width="11.42578125" style="572" customWidth="1"/>
    <col min="8" max="8" width="11.85546875" style="572" customWidth="1"/>
    <col min="9" max="16384" width="9.140625" style="572"/>
  </cols>
  <sheetData>
    <row r="1" spans="1:8">
      <c r="B1" s="706"/>
      <c r="C1" s="706"/>
      <c r="D1" s="706"/>
      <c r="E1" s="706"/>
      <c r="F1" s="706"/>
      <c r="G1" s="706"/>
      <c r="H1" s="706"/>
    </row>
    <row r="2" spans="1:8" ht="22.5" customHeight="1">
      <c r="B2" s="706"/>
      <c r="C2" s="706"/>
      <c r="D2" s="706"/>
      <c r="E2" s="706"/>
      <c r="F2" s="706"/>
      <c r="G2" s="706"/>
      <c r="H2" s="706"/>
    </row>
    <row r="3" spans="1:8" ht="18.75" customHeight="1">
      <c r="B3" s="706"/>
      <c r="C3" s="706"/>
      <c r="D3" s="706"/>
      <c r="E3" s="706"/>
      <c r="F3" s="706"/>
      <c r="G3" s="706"/>
      <c r="H3" s="706"/>
    </row>
    <row r="4" spans="1:8" ht="31.9" customHeight="1">
      <c r="B4" s="706"/>
      <c r="C4" s="706"/>
      <c r="D4" s="706"/>
      <c r="E4" s="706"/>
      <c r="F4" s="706"/>
      <c r="G4" s="706"/>
      <c r="H4" s="706"/>
    </row>
    <row r="5" spans="1:8" ht="20.25" customHeight="1">
      <c r="B5" s="706"/>
      <c r="C5" s="706"/>
      <c r="D5" s="706"/>
      <c r="E5" s="706"/>
      <c r="F5" s="706"/>
      <c r="G5" s="706"/>
      <c r="H5" s="706"/>
    </row>
    <row r="6" spans="1:8" ht="22.9" customHeight="1">
      <c r="B6" s="704" t="s">
        <v>7</v>
      </c>
      <c r="C6" s="705"/>
      <c r="D6" s="573" t="s">
        <v>23</v>
      </c>
      <c r="E6" s="703" t="s">
        <v>110</v>
      </c>
      <c r="F6" s="703"/>
      <c r="G6" s="574" t="s">
        <v>35</v>
      </c>
      <c r="H6" s="575"/>
    </row>
    <row r="7" spans="1:8" s="606" customFormat="1" ht="24" customHeight="1">
      <c r="B7" s="607" t="s">
        <v>122</v>
      </c>
      <c r="C7" s="608" t="s">
        <v>4</v>
      </c>
      <c r="D7" s="609" t="s">
        <v>123</v>
      </c>
      <c r="E7" s="604" t="s">
        <v>124</v>
      </c>
      <c r="F7" s="604" t="s">
        <v>126</v>
      </c>
      <c r="G7" s="605" t="s">
        <v>13</v>
      </c>
      <c r="H7" s="601" t="s">
        <v>127</v>
      </c>
    </row>
    <row r="8" spans="1:8" ht="43.5" customHeight="1">
      <c r="B8" s="11" t="s">
        <v>130</v>
      </c>
      <c r="C8" s="12">
        <v>12</v>
      </c>
      <c r="D8" s="580" t="s">
        <v>131</v>
      </c>
      <c r="E8" s="581" t="s">
        <v>125</v>
      </c>
      <c r="F8" s="582">
        <v>7314400</v>
      </c>
      <c r="G8" s="583"/>
      <c r="H8" s="584"/>
    </row>
    <row r="9" spans="1:8" s="610" customFormat="1" ht="70.5" customHeight="1">
      <c r="B9" s="11"/>
      <c r="C9" s="12"/>
      <c r="D9" s="18" t="s">
        <v>128</v>
      </c>
      <c r="E9" s="576"/>
      <c r="F9" s="577"/>
      <c r="G9" s="578">
        <v>855000</v>
      </c>
      <c r="H9" s="579" t="s">
        <v>129</v>
      </c>
    </row>
    <row r="10" spans="1:8" s="610" customFormat="1" ht="17.45" customHeight="1">
      <c r="B10" s="11"/>
      <c r="C10" s="12"/>
      <c r="D10" s="586"/>
      <c r="E10" s="581"/>
      <c r="F10" s="582"/>
      <c r="G10" s="583"/>
      <c r="H10" s="584"/>
    </row>
    <row r="11" spans="1:8" s="610" customFormat="1" ht="28.15" customHeight="1">
      <c r="A11" s="587"/>
      <c r="B11" s="11"/>
      <c r="C11" s="12"/>
      <c r="D11" s="18"/>
      <c r="E11" s="576"/>
      <c r="F11" s="577"/>
      <c r="G11" s="578"/>
      <c r="H11" s="579"/>
    </row>
    <row r="12" spans="1:8" s="610" customFormat="1" ht="22.15" customHeight="1">
      <c r="B12" s="11"/>
      <c r="C12" s="12"/>
      <c r="D12" s="18"/>
      <c r="E12" s="576"/>
      <c r="F12" s="577"/>
      <c r="G12" s="588"/>
      <c r="H12" s="579"/>
    </row>
    <row r="13" spans="1:8" s="610" customFormat="1" ht="21" customHeight="1">
      <c r="B13" s="11"/>
      <c r="C13" s="12"/>
      <c r="D13" s="586"/>
      <c r="E13" s="582"/>
      <c r="F13" s="589"/>
      <c r="G13" s="590"/>
      <c r="H13" s="591"/>
    </row>
    <row r="14" spans="1:8" s="610" customFormat="1" ht="19.899999999999999" customHeight="1">
      <c r="B14" s="11"/>
      <c r="C14" s="12"/>
      <c r="D14" s="18"/>
      <c r="E14" s="592"/>
      <c r="F14" s="593"/>
      <c r="G14" s="594"/>
      <c r="H14" s="595"/>
    </row>
    <row r="15" spans="1:8" s="610" customFormat="1" ht="20.45" customHeight="1">
      <c r="B15" s="11"/>
      <c r="C15" s="12"/>
      <c r="D15" s="18"/>
      <c r="E15" s="10"/>
      <c r="F15" s="611"/>
      <c r="G15" s="611"/>
      <c r="H15" s="611"/>
    </row>
    <row r="16" spans="1:8" s="610" customFormat="1" ht="22.15" customHeight="1">
      <c r="B16" s="11"/>
      <c r="C16" s="12"/>
      <c r="D16" s="18"/>
      <c r="E16" s="592"/>
      <c r="F16" s="611"/>
      <c r="G16" s="611"/>
      <c r="H16" s="611"/>
    </row>
    <row r="17" spans="2:8" ht="22.9" customHeight="1">
      <c r="B17" s="11"/>
      <c r="C17" s="12"/>
      <c r="D17" s="18"/>
      <c r="E17" s="10"/>
      <c r="F17" s="596"/>
      <c r="G17" s="596"/>
      <c r="H17" s="596"/>
    </row>
    <row r="18" spans="2:8" ht="21.6" customHeight="1">
      <c r="B18" s="11"/>
      <c r="C18" s="12"/>
      <c r="D18" s="18"/>
      <c r="E18" s="10"/>
      <c r="F18" s="596"/>
      <c r="G18" s="596"/>
      <c r="H18" s="596"/>
    </row>
    <row r="19" spans="2:8" ht="20.45" customHeight="1">
      <c r="B19" s="11"/>
      <c r="C19" s="12"/>
      <c r="D19" s="18"/>
      <c r="E19" s="10"/>
      <c r="F19" s="596"/>
      <c r="G19" s="596"/>
      <c r="H19" s="596"/>
    </row>
    <row r="20" spans="2:8" ht="18" customHeight="1">
      <c r="B20" s="11"/>
      <c r="C20" s="12"/>
      <c r="D20" s="18"/>
      <c r="E20" s="10"/>
      <c r="F20" s="596"/>
      <c r="G20" s="596"/>
      <c r="H20" s="596"/>
    </row>
    <row r="21" spans="2:8" ht="19.149999999999999" customHeight="1">
      <c r="B21" s="11"/>
      <c r="C21" s="12"/>
      <c r="D21" s="18"/>
      <c r="E21" s="10"/>
      <c r="F21" s="596"/>
      <c r="G21" s="596"/>
      <c r="H21" s="596"/>
    </row>
    <row r="22" spans="2:8" ht="18" customHeight="1">
      <c r="B22" s="11"/>
      <c r="C22" s="12"/>
      <c r="D22" s="18"/>
      <c r="E22" s="10"/>
      <c r="F22" s="596"/>
      <c r="G22" s="596"/>
      <c r="H22" s="596"/>
    </row>
    <row r="23" spans="2:8" ht="24" customHeight="1">
      <c r="B23" s="11"/>
      <c r="C23" s="12"/>
      <c r="D23" s="18"/>
      <c r="E23" s="10"/>
      <c r="F23" s="596"/>
      <c r="G23" s="596"/>
      <c r="H23" s="596"/>
    </row>
    <row r="24" spans="2:8" ht="22.9" customHeight="1">
      <c r="B24" s="14"/>
      <c r="C24" s="15"/>
      <c r="D24" s="16"/>
      <c r="E24" s="17"/>
      <c r="F24" s="597"/>
      <c r="G24" s="597"/>
      <c r="H24" s="597"/>
    </row>
    <row r="25" spans="2:8" ht="22.9" customHeight="1">
      <c r="B25" s="598" t="s">
        <v>7</v>
      </c>
      <c r="C25" s="599"/>
      <c r="D25" s="573" t="s">
        <v>23</v>
      </c>
      <c r="E25" s="703" t="s">
        <v>110</v>
      </c>
      <c r="F25" s="703"/>
      <c r="G25" s="574" t="s">
        <v>35</v>
      </c>
      <c r="H25" s="575"/>
    </row>
    <row r="26" spans="2:8" ht="31.5" customHeight="1">
      <c r="B26" s="11" t="s">
        <v>20</v>
      </c>
      <c r="C26" s="12">
        <v>3</v>
      </c>
      <c r="D26" s="586"/>
      <c r="E26" s="582"/>
      <c r="F26" s="600"/>
      <c r="G26" s="601"/>
      <c r="H26" s="602"/>
    </row>
    <row r="27" spans="2:8" ht="21.6" customHeight="1">
      <c r="B27" s="11"/>
      <c r="C27" s="12"/>
      <c r="D27" s="585"/>
      <c r="E27" s="576"/>
      <c r="F27" s="577"/>
      <c r="G27" s="578"/>
      <c r="H27" s="579"/>
    </row>
    <row r="28" spans="2:8" ht="21.6" customHeight="1">
      <c r="B28" s="11"/>
      <c r="C28" s="12"/>
      <c r="D28" s="585"/>
      <c r="E28" s="576"/>
      <c r="F28" s="577"/>
      <c r="G28" s="578"/>
      <c r="H28" s="579"/>
    </row>
    <row r="29" spans="2:8" ht="21.6" customHeight="1">
      <c r="B29" s="11"/>
      <c r="C29" s="12"/>
      <c r="D29" s="585"/>
      <c r="E29" s="576"/>
      <c r="F29" s="603"/>
      <c r="G29" s="578"/>
      <c r="H29" s="579"/>
    </row>
    <row r="30" spans="2:8" ht="21.6" customHeight="1">
      <c r="B30" s="11"/>
      <c r="C30" s="12"/>
      <c r="D30" s="585"/>
      <c r="E30" s="576"/>
      <c r="F30" s="603"/>
      <c r="G30" s="578"/>
      <c r="H30" s="579"/>
    </row>
    <row r="31" spans="2:8" ht="21.6" customHeight="1">
      <c r="B31" s="11"/>
      <c r="C31" s="12"/>
      <c r="D31" s="585"/>
      <c r="E31" s="576"/>
      <c r="F31" s="603"/>
      <c r="G31" s="578"/>
      <c r="H31" s="579"/>
    </row>
    <row r="32" spans="2:8" ht="21.6" customHeight="1">
      <c r="B32" s="11"/>
      <c r="C32" s="12"/>
      <c r="D32" s="585"/>
      <c r="E32" s="576"/>
      <c r="F32" s="603"/>
      <c r="G32" s="578"/>
      <c r="H32" s="579"/>
    </row>
    <row r="33" spans="2:8" ht="27">
      <c r="B33" s="11"/>
      <c r="C33" s="12"/>
      <c r="D33" s="585"/>
      <c r="E33" s="576"/>
      <c r="F33" s="603"/>
      <c r="G33" s="578"/>
      <c r="H33" s="579"/>
    </row>
    <row r="34" spans="2:8" ht="27">
      <c r="B34" s="11"/>
      <c r="C34" s="12"/>
      <c r="D34" s="585"/>
      <c r="E34" s="576"/>
      <c r="F34" s="603"/>
      <c r="G34" s="578"/>
      <c r="H34" s="579"/>
    </row>
    <row r="35" spans="2:8" ht="27">
      <c r="B35" s="11"/>
      <c r="C35" s="12"/>
      <c r="D35" s="585"/>
      <c r="E35" s="576"/>
      <c r="F35" s="603"/>
      <c r="G35" s="578"/>
      <c r="H35" s="579"/>
    </row>
  </sheetData>
  <mergeCells count="8">
    <mergeCell ref="E25:F25"/>
    <mergeCell ref="E6:F6"/>
    <mergeCell ref="B6:C6"/>
    <mergeCell ref="B1:H1"/>
    <mergeCell ref="B2:H2"/>
    <mergeCell ref="B3:H3"/>
    <mergeCell ref="B4:H4"/>
    <mergeCell ref="B5:H5"/>
  </mergeCells>
  <pageMargins left="0.54" right="0.24" top="0.64" bottom="0.22" header="0.3" footer="0.18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รายงานงรด.62</vt:lpstr>
      <vt:lpstr>รายงานงปม.62</vt:lpstr>
      <vt:lpstr>งบประมาณ 2562</vt:lpstr>
      <vt:lpstr>เงินรายได้ 2562</vt:lpstr>
      <vt:lpstr>ตัวเลือก</vt:lpstr>
      <vt:lpstr>คุมยอดเงิน โครงการ</vt:lpstr>
      <vt:lpstr>'เงินรายได้ 2562'!Print_Area</vt:lpstr>
      <vt:lpstr>'คุมยอดเงิน โครงการ'!Print_Area</vt:lpstr>
      <vt:lpstr>'งบประมาณ 2562'!Print_Area</vt:lpstr>
      <vt:lpstr>รายงานงปม.62!Print_Area</vt:lpstr>
      <vt:lpstr>'งบประมาณ 2562'!Print_Titles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</dc:creator>
  <cp:lastModifiedBy>UTK</cp:lastModifiedBy>
  <cp:lastPrinted>2017-10-20T09:42:54Z</cp:lastPrinted>
  <dcterms:created xsi:type="dcterms:W3CDTF">2015-10-06T01:48:11Z</dcterms:created>
  <dcterms:modified xsi:type="dcterms:W3CDTF">2019-07-05T04:26:44Z</dcterms:modified>
</cp:coreProperties>
</file>